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9C55661D-8928-4B03-9F3B-BA6BE2A32BCB}" xr6:coauthVersionLast="47" xr6:coauthVersionMax="47" xr10:uidLastSave="{00000000-0000-0000-0000-000000000000}"/>
  <bookViews>
    <workbookView xWindow="-120" yWindow="-120" windowWidth="20730" windowHeight="11160" xr2:uid="{A1701620-2CC7-4334-83B4-DE641830DD22}"/>
  </bookViews>
  <sheets>
    <sheet name="Rambo" sheetId="1" r:id="rId1"/>
    <sheet name="Wyoming Calculation Sheet" sheetId="3" r:id="rId2"/>
    <sheet name="j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1" l="1"/>
  <c r="H12" i="1"/>
  <c r="AE8" i="1"/>
  <c r="AE7" i="1"/>
  <c r="AE6" i="1"/>
  <c r="AE9" i="1"/>
  <c r="AE20" i="1"/>
  <c r="AE19" i="1"/>
  <c r="AE18" i="1"/>
  <c r="AE17" i="1"/>
  <c r="AE16" i="1"/>
  <c r="AE15" i="1"/>
  <c r="AE14" i="1"/>
  <c r="AE13" i="1"/>
  <c r="AE21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J1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J22" i="1"/>
  <c r="J10" i="1"/>
  <c r="H10" i="1"/>
  <c r="AE12" i="1" l="1"/>
  <c r="AP13" i="1" l="1"/>
  <c r="AP19" i="1"/>
  <c r="AP20" i="1"/>
  <c r="AP21" i="1"/>
  <c r="AP9" i="1"/>
  <c r="AP18" i="1"/>
  <c r="AP14" i="1"/>
  <c r="AP8" i="1"/>
  <c r="AO13" i="1"/>
  <c r="AO6" i="1"/>
  <c r="AO19" i="1"/>
  <c r="AO20" i="1"/>
  <c r="AO21" i="1"/>
  <c r="AO15" i="1"/>
  <c r="AO9" i="1"/>
  <c r="AO18" i="1"/>
  <c r="AO16" i="1"/>
  <c r="AO14" i="1"/>
  <c r="AO8" i="1"/>
  <c r="AG70" i="2"/>
  <c r="AF70" i="2"/>
  <c r="AE70" i="2"/>
  <c r="K70" i="2"/>
  <c r="AT69" i="2"/>
  <c r="AR69" i="2"/>
  <c r="AL69" i="2"/>
  <c r="AM69" i="2" s="1"/>
  <c r="T69" i="2"/>
  <c r="O69" i="2"/>
  <c r="L69" i="2"/>
  <c r="M69" i="2" s="1"/>
  <c r="AT68" i="2"/>
  <c r="AS68" i="2"/>
  <c r="AR68" i="2"/>
  <c r="AL68" i="2"/>
  <c r="AM68" i="2" s="1"/>
  <c r="T68" i="2"/>
  <c r="O68" i="2"/>
  <c r="N68" i="2"/>
  <c r="M68" i="2"/>
  <c r="AP68" i="2" s="1"/>
  <c r="AH68" i="2" s="1"/>
  <c r="AI68" i="2" s="1"/>
  <c r="L68" i="2"/>
  <c r="AT67" i="2"/>
  <c r="AR67" i="2"/>
  <c r="AQ67" i="2"/>
  <c r="AP67" i="2"/>
  <c r="AM67" i="2"/>
  <c r="AL67" i="2"/>
  <c r="T67" i="2"/>
  <c r="O67" i="2"/>
  <c r="N67" i="2"/>
  <c r="M67" i="2"/>
  <c r="L67" i="2"/>
  <c r="AT66" i="2"/>
  <c r="AS66" i="2"/>
  <c r="AR66" i="2"/>
  <c r="AQ66" i="2"/>
  <c r="AP66" i="2"/>
  <c r="AM66" i="2"/>
  <c r="AL66" i="2"/>
  <c r="T66" i="2"/>
  <c r="O66" i="2"/>
  <c r="M66" i="2"/>
  <c r="N66" i="2" s="1"/>
  <c r="L66" i="2"/>
  <c r="AS65" i="2"/>
  <c r="AR65" i="2"/>
  <c r="AL65" i="2"/>
  <c r="O65" i="2" s="1"/>
  <c r="T65" i="2"/>
  <c r="L65" i="2"/>
  <c r="M65" i="2" s="1"/>
  <c r="AT64" i="2"/>
  <c r="AR64" i="2"/>
  <c r="AL64" i="2"/>
  <c r="O64" i="2" s="1"/>
  <c r="T64" i="2"/>
  <c r="L64" i="2"/>
  <c r="M64" i="2" s="1"/>
  <c r="AT63" i="2"/>
  <c r="AS63" i="2"/>
  <c r="AR63" i="2"/>
  <c r="AL63" i="2"/>
  <c r="T63" i="2"/>
  <c r="L63" i="2"/>
  <c r="M63" i="2" s="1"/>
  <c r="AT62" i="2"/>
  <c r="AS62" i="2"/>
  <c r="AR62" i="2"/>
  <c r="AQ62" i="2"/>
  <c r="AL62" i="2"/>
  <c r="T62" i="2"/>
  <c r="L62" i="2"/>
  <c r="M62" i="2" s="1"/>
  <c r="AV61" i="2"/>
  <c r="AU61" i="2"/>
  <c r="AT61" i="2"/>
  <c r="AR61" i="2"/>
  <c r="AQ61" i="2"/>
  <c r="AL61" i="2"/>
  <c r="AM61" i="2" s="1"/>
  <c r="AH61" i="2"/>
  <c r="AI61" i="2" s="1"/>
  <c r="T61" i="2"/>
  <c r="O61" i="2"/>
  <c r="N61" i="2"/>
  <c r="M61" i="2"/>
  <c r="AP61" i="2" s="1"/>
  <c r="L61" i="2"/>
  <c r="AT60" i="2"/>
  <c r="AS60" i="2"/>
  <c r="AR60" i="2"/>
  <c r="AM60" i="2"/>
  <c r="AL60" i="2"/>
  <c r="T60" i="2"/>
  <c r="O60" i="2"/>
  <c r="N60" i="2"/>
  <c r="M60" i="2"/>
  <c r="AP60" i="2" s="1"/>
  <c r="AH60" i="2" s="1"/>
  <c r="AI60" i="2" s="1"/>
  <c r="L60" i="2"/>
  <c r="AT59" i="2"/>
  <c r="AR59" i="2"/>
  <c r="AQ59" i="2"/>
  <c r="AM59" i="2"/>
  <c r="AL59" i="2"/>
  <c r="T59" i="2"/>
  <c r="O59" i="2"/>
  <c r="N59" i="2"/>
  <c r="M59" i="2"/>
  <c r="AP59" i="2" s="1"/>
  <c r="L59" i="2"/>
  <c r="AT58" i="2"/>
  <c r="AR58" i="2"/>
  <c r="AQ58" i="2"/>
  <c r="AM58" i="2"/>
  <c r="AL58" i="2"/>
  <c r="T58" i="2"/>
  <c r="O58" i="2"/>
  <c r="L58" i="2"/>
  <c r="M58" i="2" s="1"/>
  <c r="AT57" i="2"/>
  <c r="AS57" i="2"/>
  <c r="AR57" i="2"/>
  <c r="AQ57" i="2"/>
  <c r="AM57" i="2"/>
  <c r="AL57" i="2"/>
  <c r="T57" i="2"/>
  <c r="O57" i="2"/>
  <c r="M57" i="2"/>
  <c r="AP57" i="2" s="1"/>
  <c r="L57" i="2"/>
  <c r="AT56" i="2"/>
  <c r="AS56" i="2"/>
  <c r="AR56" i="2"/>
  <c r="AQ56" i="2"/>
  <c r="AM56" i="2"/>
  <c r="AL56" i="2"/>
  <c r="T56" i="2"/>
  <c r="O56" i="2"/>
  <c r="L56" i="2"/>
  <c r="M56" i="2" s="1"/>
  <c r="AT55" i="2"/>
  <c r="AS55" i="2"/>
  <c r="AR55" i="2"/>
  <c r="AL55" i="2"/>
  <c r="O55" i="2" s="1"/>
  <c r="T55" i="2"/>
  <c r="L55" i="2"/>
  <c r="M55" i="2" s="1"/>
  <c r="AT54" i="2"/>
  <c r="AS54" i="2"/>
  <c r="AR54" i="2"/>
  <c r="AQ54" i="2"/>
  <c r="AL54" i="2"/>
  <c r="O54" i="2" s="1"/>
  <c r="T54" i="2"/>
  <c r="L54" i="2"/>
  <c r="M54" i="2" s="1"/>
  <c r="AT53" i="2"/>
  <c r="AS53" i="2"/>
  <c r="AR53" i="2"/>
  <c r="AM53" i="2"/>
  <c r="AL53" i="2"/>
  <c r="O53" i="2" s="1"/>
  <c r="T53" i="2"/>
  <c r="L53" i="2"/>
  <c r="M53" i="2" s="1"/>
  <c r="AT52" i="2"/>
  <c r="AR52" i="2"/>
  <c r="AQ52" i="2"/>
  <c r="AL52" i="2"/>
  <c r="O52" i="2" s="1"/>
  <c r="T52" i="2"/>
  <c r="L52" i="2"/>
  <c r="M52" i="2" s="1"/>
  <c r="AT51" i="2"/>
  <c r="AS51" i="2"/>
  <c r="AR51" i="2"/>
  <c r="AQ51" i="2"/>
  <c r="AM51" i="2"/>
  <c r="AL51" i="2"/>
  <c r="O51" i="2" s="1"/>
  <c r="T51" i="2"/>
  <c r="L51" i="2"/>
  <c r="M51" i="2" s="1"/>
  <c r="AT50" i="2"/>
  <c r="AS50" i="2"/>
  <c r="AR50" i="2"/>
  <c r="AQ50" i="2"/>
  <c r="AL50" i="2"/>
  <c r="O50" i="2" s="1"/>
  <c r="T50" i="2"/>
  <c r="L50" i="2"/>
  <c r="M50" i="2" s="1"/>
  <c r="AT49" i="2"/>
  <c r="AS49" i="2"/>
  <c r="AR49" i="2"/>
  <c r="AQ49" i="2"/>
  <c r="AM49" i="2"/>
  <c r="AL49" i="2"/>
  <c r="O49" i="2" s="1"/>
  <c r="T49" i="2"/>
  <c r="L49" i="2"/>
  <c r="M49" i="2" s="1"/>
  <c r="AT48" i="2"/>
  <c r="AS48" i="2"/>
  <c r="AR48" i="2"/>
  <c r="AQ48" i="2"/>
  <c r="AL48" i="2"/>
  <c r="O48" i="2" s="1"/>
  <c r="T48" i="2"/>
  <c r="L48" i="2"/>
  <c r="M48" i="2" s="1"/>
  <c r="AT47" i="2"/>
  <c r="AS47" i="2"/>
  <c r="AR47" i="2"/>
  <c r="AQ47" i="2"/>
  <c r="AM47" i="2"/>
  <c r="AL47" i="2"/>
  <c r="O47" i="2" s="1"/>
  <c r="T47" i="2"/>
  <c r="L47" i="2"/>
  <c r="M47" i="2" s="1"/>
  <c r="AT46" i="2"/>
  <c r="AS46" i="2"/>
  <c r="AR46" i="2"/>
  <c r="AQ46" i="2"/>
  <c r="AL46" i="2"/>
  <c r="O46" i="2" s="1"/>
  <c r="T46" i="2"/>
  <c r="L46" i="2"/>
  <c r="M46" i="2" s="1"/>
  <c r="AT45" i="2"/>
  <c r="AR45" i="2"/>
  <c r="AL45" i="2"/>
  <c r="AM45" i="2" s="1"/>
  <c r="AH45" i="2"/>
  <c r="AI45" i="2" s="1"/>
  <c r="T45" i="2"/>
  <c r="O45" i="2"/>
  <c r="N45" i="2"/>
  <c r="M45" i="2"/>
  <c r="AP45" i="2" s="1"/>
  <c r="AU45" i="2" s="1"/>
  <c r="AV45" i="2" s="1"/>
  <c r="L45" i="2"/>
  <c r="AT44" i="2"/>
  <c r="AR44" i="2"/>
  <c r="AQ44" i="2"/>
  <c r="AM44" i="2"/>
  <c r="AL44" i="2"/>
  <c r="T44" i="2"/>
  <c r="O44" i="2"/>
  <c r="N44" i="2"/>
  <c r="M44" i="2"/>
  <c r="AP44" i="2" s="1"/>
  <c r="AH44" i="2" s="1"/>
  <c r="AI44" i="2" s="1"/>
  <c r="L44" i="2"/>
  <c r="AT43" i="2"/>
  <c r="AS43" i="2"/>
  <c r="AR43" i="2"/>
  <c r="AP43" i="2"/>
  <c r="AM43" i="2"/>
  <c r="AL43" i="2"/>
  <c r="T43" i="2"/>
  <c r="O43" i="2"/>
  <c r="M43" i="2"/>
  <c r="N43" i="2" s="1"/>
  <c r="L43" i="2"/>
  <c r="AT42" i="2"/>
  <c r="AR42" i="2"/>
  <c r="AQ42" i="2"/>
  <c r="AM42" i="2"/>
  <c r="AL42" i="2"/>
  <c r="T42" i="2"/>
  <c r="O42" i="2"/>
  <c r="L42" i="2"/>
  <c r="M42" i="2" s="1"/>
  <c r="AT41" i="2"/>
  <c r="AS41" i="2"/>
  <c r="AR41" i="2"/>
  <c r="AL41" i="2"/>
  <c r="O41" i="2" s="1"/>
  <c r="T41" i="2"/>
  <c r="M41" i="2"/>
  <c r="AP41" i="2" s="1"/>
  <c r="L41" i="2"/>
  <c r="AT40" i="2"/>
  <c r="AS40" i="2"/>
  <c r="AR40" i="2"/>
  <c r="AQ40" i="2"/>
  <c r="AM40" i="2"/>
  <c r="AL40" i="2"/>
  <c r="O40" i="2" s="1"/>
  <c r="T40" i="2"/>
  <c r="L40" i="2"/>
  <c r="M40" i="2" s="1"/>
  <c r="AT39" i="2"/>
  <c r="AS39" i="2"/>
  <c r="AR39" i="2"/>
  <c r="AQ39" i="2"/>
  <c r="AL39" i="2"/>
  <c r="O39" i="2" s="1"/>
  <c r="T39" i="2"/>
  <c r="M39" i="2"/>
  <c r="AP39" i="2" s="1"/>
  <c r="L39" i="2"/>
  <c r="AT38" i="2"/>
  <c r="AS38" i="2"/>
  <c r="AR38" i="2"/>
  <c r="AQ38" i="2"/>
  <c r="AM38" i="2"/>
  <c r="AL38" i="2"/>
  <c r="O38" i="2" s="1"/>
  <c r="T38" i="2"/>
  <c r="L38" i="2"/>
  <c r="M38" i="2" s="1"/>
  <c r="AT37" i="2"/>
  <c r="AS37" i="2"/>
  <c r="AR37" i="2"/>
  <c r="AQ37" i="2"/>
  <c r="AL37" i="2"/>
  <c r="O37" i="2" s="1"/>
  <c r="T37" i="2"/>
  <c r="M37" i="2"/>
  <c r="AP37" i="2" s="1"/>
  <c r="L37" i="2"/>
  <c r="AT36" i="2"/>
  <c r="AS36" i="2"/>
  <c r="AR36" i="2"/>
  <c r="AQ36" i="2"/>
  <c r="AM36" i="2"/>
  <c r="AL36" i="2"/>
  <c r="O36" i="2" s="1"/>
  <c r="T36" i="2"/>
  <c r="L36" i="2"/>
  <c r="M36" i="2" s="1"/>
  <c r="AT35" i="2"/>
  <c r="AS35" i="2"/>
  <c r="AR35" i="2"/>
  <c r="AQ35" i="2"/>
  <c r="AL35" i="2"/>
  <c r="O35" i="2" s="1"/>
  <c r="T35" i="2"/>
  <c r="M35" i="2"/>
  <c r="AP35" i="2" s="1"/>
  <c r="L35" i="2"/>
  <c r="AT34" i="2"/>
  <c r="AR34" i="2"/>
  <c r="AL34" i="2"/>
  <c r="O34" i="2" s="1"/>
  <c r="T34" i="2"/>
  <c r="L34" i="2"/>
  <c r="M34" i="2" s="1"/>
  <c r="AT33" i="2"/>
  <c r="AR33" i="2"/>
  <c r="AQ33" i="2"/>
  <c r="AL33" i="2"/>
  <c r="T33" i="2"/>
  <c r="L33" i="2"/>
  <c r="M33" i="2" s="1"/>
  <c r="AS32" i="2"/>
  <c r="AR32" i="2"/>
  <c r="AL32" i="2"/>
  <c r="AM32" i="2" s="1"/>
  <c r="T32" i="2"/>
  <c r="O32" i="2"/>
  <c r="N32" i="2"/>
  <c r="M32" i="2"/>
  <c r="AP32" i="2" s="1"/>
  <c r="AH32" i="2" s="1"/>
  <c r="AI32" i="2" s="1"/>
  <c r="L32" i="2"/>
  <c r="AT31" i="2"/>
  <c r="AH31" i="2" s="1"/>
  <c r="AI31" i="2" s="1"/>
  <c r="AS31" i="2"/>
  <c r="AR31" i="2"/>
  <c r="AQ31" i="2"/>
  <c r="AL31" i="2"/>
  <c r="AM31" i="2" s="1"/>
  <c r="T31" i="2"/>
  <c r="O31" i="2"/>
  <c r="N31" i="2"/>
  <c r="M31" i="2"/>
  <c r="AP31" i="2" s="1"/>
  <c r="L31" i="2"/>
  <c r="AT30" i="2"/>
  <c r="AS30" i="2"/>
  <c r="AR30" i="2"/>
  <c r="AQ30" i="2"/>
  <c r="AM30" i="2"/>
  <c r="AL30" i="2"/>
  <c r="T30" i="2"/>
  <c r="O30" i="2"/>
  <c r="N30" i="2"/>
  <c r="M30" i="2"/>
  <c r="AP30" i="2" s="1"/>
  <c r="L30" i="2"/>
  <c r="AS29" i="2"/>
  <c r="AR29" i="2"/>
  <c r="AQ29" i="2"/>
  <c r="AM29" i="2"/>
  <c r="AL29" i="2"/>
  <c r="T29" i="2"/>
  <c r="O29" i="2"/>
  <c r="M29" i="2"/>
  <c r="AP29" i="2" s="1"/>
  <c r="L29" i="2"/>
  <c r="AT28" i="2"/>
  <c r="AS28" i="2"/>
  <c r="AR28" i="2"/>
  <c r="AQ28" i="2"/>
  <c r="AP28" i="2"/>
  <c r="AM28" i="2"/>
  <c r="AL28" i="2"/>
  <c r="T28" i="2"/>
  <c r="O28" i="2"/>
  <c r="M28" i="2"/>
  <c r="N28" i="2" s="1"/>
  <c r="L28" i="2"/>
  <c r="AT27" i="2"/>
  <c r="AS27" i="2"/>
  <c r="AR27" i="2"/>
  <c r="AM27" i="2"/>
  <c r="AL27" i="2"/>
  <c r="T27" i="2"/>
  <c r="O27" i="2"/>
  <c r="L27" i="2"/>
  <c r="M27" i="2" s="1"/>
  <c r="AT26" i="2"/>
  <c r="AS26" i="2"/>
  <c r="AR26" i="2"/>
  <c r="AQ26" i="2"/>
  <c r="AM26" i="2"/>
  <c r="AL26" i="2"/>
  <c r="T26" i="2"/>
  <c r="O26" i="2"/>
  <c r="L26" i="2"/>
  <c r="M26" i="2" s="1"/>
  <c r="AT25" i="2"/>
  <c r="AS25" i="2"/>
  <c r="AR25" i="2"/>
  <c r="AQ25" i="2"/>
  <c r="AM25" i="2"/>
  <c r="AL25" i="2"/>
  <c r="T25" i="2"/>
  <c r="O25" i="2"/>
  <c r="L25" i="2"/>
  <c r="M25" i="2" s="1"/>
  <c r="AT24" i="2"/>
  <c r="AS24" i="2"/>
  <c r="AR24" i="2"/>
  <c r="AL24" i="2"/>
  <c r="O24" i="2" s="1"/>
  <c r="T24" i="2"/>
  <c r="N24" i="2"/>
  <c r="M24" i="2"/>
  <c r="AP24" i="2" s="1"/>
  <c r="L24" i="2"/>
  <c r="AT23" i="2"/>
  <c r="AR23" i="2"/>
  <c r="AL23" i="2"/>
  <c r="O23" i="2" s="1"/>
  <c r="T23" i="2"/>
  <c r="L23" i="2"/>
  <c r="M23" i="2" s="1"/>
  <c r="AT22" i="2"/>
  <c r="AR22" i="2"/>
  <c r="T22" i="2"/>
  <c r="L22" i="2"/>
  <c r="M22" i="2" s="1"/>
  <c r="AT21" i="2"/>
  <c r="AS21" i="2"/>
  <c r="AR21" i="2"/>
  <c r="AQ21" i="2"/>
  <c r="AP21" i="2"/>
  <c r="T21" i="2"/>
  <c r="L21" i="2"/>
  <c r="M21" i="2" s="1"/>
  <c r="N21" i="2" s="1"/>
  <c r="AT20" i="2"/>
  <c r="AS20" i="2"/>
  <c r="AR20" i="2"/>
  <c r="AQ20" i="2"/>
  <c r="AL20" i="2"/>
  <c r="O20" i="2" s="1"/>
  <c r="T20" i="2"/>
  <c r="L20" i="2"/>
  <c r="M20" i="2" s="1"/>
  <c r="AT19" i="2"/>
  <c r="AS19" i="2"/>
  <c r="AR19" i="2"/>
  <c r="AQ19" i="2"/>
  <c r="AL19" i="2"/>
  <c r="O19" i="2" s="1"/>
  <c r="T19" i="2"/>
  <c r="L19" i="2"/>
  <c r="M19" i="2" s="1"/>
  <c r="AT18" i="2"/>
  <c r="AS18" i="2"/>
  <c r="AR18" i="2"/>
  <c r="AQ18" i="2"/>
  <c r="AL18" i="2"/>
  <c r="O18" i="2" s="1"/>
  <c r="T18" i="2"/>
  <c r="L18" i="2"/>
  <c r="M18" i="2" s="1"/>
  <c r="AT17" i="2"/>
  <c r="AS17" i="2"/>
  <c r="AR17" i="2"/>
  <c r="AQ17" i="2"/>
  <c r="AL17" i="2"/>
  <c r="O17" i="2" s="1"/>
  <c r="T17" i="2"/>
  <c r="L17" i="2"/>
  <c r="M17" i="2" s="1"/>
  <c r="AT16" i="2"/>
  <c r="AR16" i="2"/>
  <c r="AQ16" i="2"/>
  <c r="AL16" i="2"/>
  <c r="AM16" i="2" s="1"/>
  <c r="T16" i="2"/>
  <c r="O16" i="2"/>
  <c r="L16" i="2"/>
  <c r="M16" i="2" s="1"/>
  <c r="AT15" i="2"/>
  <c r="AS15" i="2"/>
  <c r="AR15" i="2"/>
  <c r="AL15" i="2"/>
  <c r="AM15" i="2" s="1"/>
  <c r="AH15" i="2"/>
  <c r="AI15" i="2" s="1"/>
  <c r="T15" i="2"/>
  <c r="L15" i="2"/>
  <c r="M15" i="2" s="1"/>
  <c r="AP15" i="2" s="1"/>
  <c r="AU15" i="2" s="1"/>
  <c r="AV15" i="2" s="1"/>
  <c r="AT14" i="2"/>
  <c r="AR14" i="2"/>
  <c r="AM14" i="2"/>
  <c r="AL14" i="2"/>
  <c r="T14" i="2"/>
  <c r="O14" i="2"/>
  <c r="M14" i="2"/>
  <c r="N14" i="2" s="1"/>
  <c r="L14" i="2"/>
  <c r="AT13" i="2"/>
  <c r="AS13" i="2"/>
  <c r="AR13" i="2"/>
  <c r="AL13" i="2"/>
  <c r="AM13" i="2" s="1"/>
  <c r="T13" i="2"/>
  <c r="L13" i="2"/>
  <c r="M13" i="2" s="1"/>
  <c r="AT12" i="2"/>
  <c r="AS12" i="2"/>
  <c r="AR12" i="2"/>
  <c r="AL12" i="2"/>
  <c r="AM12" i="2" s="1"/>
  <c r="T12" i="2"/>
  <c r="O12" i="2"/>
  <c r="M12" i="2"/>
  <c r="N12" i="2" s="1"/>
  <c r="L12" i="2"/>
  <c r="AT11" i="2"/>
  <c r="AS11" i="2"/>
  <c r="AR11" i="2"/>
  <c r="AM11" i="2"/>
  <c r="AL11" i="2"/>
  <c r="O11" i="2" s="1"/>
  <c r="T11" i="2"/>
  <c r="L11" i="2"/>
  <c r="M11" i="2" s="1"/>
  <c r="AT10" i="2"/>
  <c r="AS10" i="2"/>
  <c r="AR10" i="2"/>
  <c r="AQ10" i="2"/>
  <c r="AL10" i="2"/>
  <c r="O10" i="2" s="1"/>
  <c r="T10" i="2"/>
  <c r="L10" i="2"/>
  <c r="M10" i="2" s="1"/>
  <c r="AT9" i="2"/>
  <c r="AR9" i="2"/>
  <c r="AL9" i="2"/>
  <c r="AM9" i="2" s="1"/>
  <c r="T9" i="2"/>
  <c r="O9" i="2"/>
  <c r="L9" i="2"/>
  <c r="M9" i="2" s="1"/>
  <c r="AT8" i="2"/>
  <c r="AS8" i="2"/>
  <c r="AR8" i="2"/>
  <c r="AQ8" i="2"/>
  <c r="AM8" i="2"/>
  <c r="AL8" i="2"/>
  <c r="T8" i="2"/>
  <c r="O8" i="2"/>
  <c r="L8" i="2"/>
  <c r="M8" i="2" s="1"/>
  <c r="AU7" i="2"/>
  <c r="AV7" i="2" s="1"/>
  <c r="AT7" i="2"/>
  <c r="AS7" i="2"/>
  <c r="AR7" i="2"/>
  <c r="AL7" i="2"/>
  <c r="AM7" i="2" s="1"/>
  <c r="AH7" i="2"/>
  <c r="AI7" i="2" s="1"/>
  <c r="T7" i="2"/>
  <c r="O7" i="2"/>
  <c r="N7" i="2"/>
  <c r="M7" i="2"/>
  <c r="AP7" i="2" s="1"/>
  <c r="L7" i="2"/>
  <c r="AT6" i="2"/>
  <c r="AS6" i="2"/>
  <c r="AR6" i="2"/>
  <c r="AQ6" i="2"/>
  <c r="AL6" i="2"/>
  <c r="AM6" i="2" s="1"/>
  <c r="T6" i="2"/>
  <c r="O6" i="2"/>
  <c r="N6" i="2"/>
  <c r="M6" i="2"/>
  <c r="AP6" i="2" s="1"/>
  <c r="AH6" i="2" s="1"/>
  <c r="AI6" i="2" s="1"/>
  <c r="L6" i="2"/>
  <c r="AT5" i="2"/>
  <c r="AS5" i="2"/>
  <c r="AR5" i="2"/>
  <c r="AM5" i="2"/>
  <c r="AL5" i="2"/>
  <c r="T5" i="2"/>
  <c r="O5" i="2"/>
  <c r="M5" i="2"/>
  <c r="AP5" i="2" s="1"/>
  <c r="L5" i="2"/>
  <c r="AT4" i="2"/>
  <c r="AS4" i="2"/>
  <c r="AR4" i="2"/>
  <c r="AM4" i="2"/>
  <c r="AL4" i="2"/>
  <c r="T4" i="2"/>
  <c r="O4" i="2"/>
  <c r="L4" i="2"/>
  <c r="M4" i="2" s="1"/>
  <c r="AT3" i="2"/>
  <c r="AS3" i="2"/>
  <c r="AR3" i="2"/>
  <c r="AL3" i="2"/>
  <c r="AM3" i="2" s="1"/>
  <c r="T3" i="2"/>
  <c r="O3" i="2"/>
  <c r="L3" i="2"/>
  <c r="M3" i="2" s="1"/>
  <c r="AT2" i="2"/>
  <c r="AS2" i="2"/>
  <c r="AR2" i="2"/>
  <c r="AQ2" i="2"/>
  <c r="AL2" i="2"/>
  <c r="O2" i="2" s="1"/>
  <c r="T2" i="2"/>
  <c r="L2" i="2"/>
  <c r="M2" i="2" s="1"/>
  <c r="AP42" i="2" l="1"/>
  <c r="N42" i="2"/>
  <c r="N3" i="2"/>
  <c r="AP3" i="2"/>
  <c r="N40" i="2"/>
  <c r="AP40" i="2"/>
  <c r="AP54" i="2"/>
  <c r="N54" i="2"/>
  <c r="N58" i="2"/>
  <c r="AP58" i="2"/>
  <c r="N36" i="2"/>
  <c r="AP36" i="2"/>
  <c r="N11" i="2"/>
  <c r="AP11" i="2"/>
  <c r="AU24" i="2"/>
  <c r="AV24" i="2" s="1"/>
  <c r="AH24" i="2"/>
  <c r="AI24" i="2" s="1"/>
  <c r="N26" i="2"/>
  <c r="AP26" i="2"/>
  <c r="N56" i="2"/>
  <c r="AP56" i="2"/>
  <c r="N53" i="2"/>
  <c r="AP53" i="2"/>
  <c r="AU59" i="2"/>
  <c r="AV59" i="2" s="1"/>
  <c r="AH59" i="2"/>
  <c r="AI59" i="2" s="1"/>
  <c r="AH29" i="2"/>
  <c r="AI29" i="2" s="1"/>
  <c r="AU29" i="2"/>
  <c r="AV29" i="2" s="1"/>
  <c r="N38" i="2"/>
  <c r="AP38" i="2"/>
  <c r="M70" i="2"/>
  <c r="N2" i="2"/>
  <c r="AP2" i="2"/>
  <c r="AP22" i="2"/>
  <c r="N22" i="2"/>
  <c r="AH35" i="2"/>
  <c r="AI35" i="2" s="1"/>
  <c r="AU35" i="2"/>
  <c r="AV35" i="2" s="1"/>
  <c r="AH37" i="2"/>
  <c r="AI37" i="2" s="1"/>
  <c r="AU37" i="2"/>
  <c r="AV37" i="2" s="1"/>
  <c r="AH39" i="2"/>
  <c r="AI39" i="2" s="1"/>
  <c r="AU39" i="2"/>
  <c r="AV39" i="2" s="1"/>
  <c r="AU41" i="2"/>
  <c r="AV41" i="2" s="1"/>
  <c r="AH41" i="2"/>
  <c r="AI41" i="2" s="1"/>
  <c r="N13" i="2"/>
  <c r="AP13" i="2"/>
  <c r="N25" i="2"/>
  <c r="AP25" i="2"/>
  <c r="N10" i="2"/>
  <c r="AP10" i="2"/>
  <c r="AP27" i="2"/>
  <c r="N27" i="2"/>
  <c r="N4" i="2"/>
  <c r="AP4" i="2"/>
  <c r="AU5" i="2"/>
  <c r="AV5" i="2" s="1"/>
  <c r="AH5" i="2"/>
  <c r="AI5" i="2" s="1"/>
  <c r="AP65" i="2"/>
  <c r="N65" i="2"/>
  <c r="N18" i="2"/>
  <c r="AP18" i="2"/>
  <c r="N55" i="2"/>
  <c r="AP55" i="2"/>
  <c r="AU57" i="2"/>
  <c r="AV57" i="2" s="1"/>
  <c r="AH57" i="2"/>
  <c r="AI57" i="2" s="1"/>
  <c r="N5" i="2"/>
  <c r="N8" i="2"/>
  <c r="AP8" i="2"/>
  <c r="AM19" i="2"/>
  <c r="AU28" i="2"/>
  <c r="AV28" i="2" s="1"/>
  <c r="AH28" i="2"/>
  <c r="AI28" i="2" s="1"/>
  <c r="AU32" i="2"/>
  <c r="AV32" i="2" s="1"/>
  <c r="AU6" i="2"/>
  <c r="AV6" i="2" s="1"/>
  <c r="AU30" i="2"/>
  <c r="AV30" i="2" s="1"/>
  <c r="T70" i="2"/>
  <c r="N9" i="2"/>
  <c r="AP9" i="2"/>
  <c r="AP12" i="2"/>
  <c r="O13" i="2"/>
  <c r="AP14" i="2"/>
  <c r="AH30" i="2"/>
  <c r="AI30" i="2" s="1"/>
  <c r="AU31" i="2"/>
  <c r="AV31" i="2" s="1"/>
  <c r="N46" i="2"/>
  <c r="AP46" i="2"/>
  <c r="N48" i="2"/>
  <c r="AP48" i="2"/>
  <c r="N50" i="2"/>
  <c r="AP50" i="2"/>
  <c r="N52" i="2"/>
  <c r="AP52" i="2"/>
  <c r="N64" i="2"/>
  <c r="AP64" i="2"/>
  <c r="N16" i="2"/>
  <c r="AP16" i="2"/>
  <c r="AU21" i="2"/>
  <c r="AV21" i="2" s="1"/>
  <c r="AH21" i="2"/>
  <c r="AI21" i="2" s="1"/>
  <c r="AM33" i="2"/>
  <c r="O33" i="2"/>
  <c r="AU66" i="2"/>
  <c r="AV66" i="2" s="1"/>
  <c r="AH66" i="2"/>
  <c r="AI66" i="2" s="1"/>
  <c r="AM17" i="2"/>
  <c r="N20" i="2"/>
  <c r="AP20" i="2"/>
  <c r="N29" i="2"/>
  <c r="N35" i="2"/>
  <c r="N37" i="2"/>
  <c r="N39" i="2"/>
  <c r="N41" i="2"/>
  <c r="N57" i="2"/>
  <c r="AM63" i="2"/>
  <c r="O63" i="2"/>
  <c r="AM2" i="2"/>
  <c r="AM10" i="2"/>
  <c r="AM23" i="2"/>
  <c r="AU44" i="2"/>
  <c r="AV44" i="2" s="1"/>
  <c r="AM54" i="2"/>
  <c r="N62" i="2"/>
  <c r="AP62" i="2"/>
  <c r="AU68" i="2"/>
  <c r="AV68" i="2" s="1"/>
  <c r="N51" i="2"/>
  <c r="AP51" i="2"/>
  <c r="N47" i="2"/>
  <c r="AP47" i="2"/>
  <c r="N17" i="2"/>
  <c r="AP17" i="2"/>
  <c r="N33" i="2"/>
  <c r="AP33" i="2"/>
  <c r="AM39" i="2"/>
  <c r="AM46" i="2"/>
  <c r="AM52" i="2"/>
  <c r="AM64" i="2"/>
  <c r="AM24" i="2"/>
  <c r="AM37" i="2"/>
  <c r="AM34" i="2"/>
  <c r="AH43" i="2"/>
  <c r="AI43" i="2" s="1"/>
  <c r="AU43" i="2"/>
  <c r="AV43" i="2" s="1"/>
  <c r="N49" i="2"/>
  <c r="AP49" i="2"/>
  <c r="AP69" i="2"/>
  <c r="N69" i="2"/>
  <c r="AM35" i="2"/>
  <c r="AM41" i="2"/>
  <c r="AM48" i="2"/>
  <c r="AM50" i="2"/>
  <c r="AU60" i="2"/>
  <c r="AV60" i="2" s="1"/>
  <c r="AU67" i="2"/>
  <c r="AV67" i="2" s="1"/>
  <c r="AH67" i="2"/>
  <c r="AI67" i="2" s="1"/>
  <c r="N15" i="2"/>
  <c r="AP19" i="2"/>
  <c r="N19" i="2"/>
  <c r="N23" i="2"/>
  <c r="AP23" i="2"/>
  <c r="N63" i="2"/>
  <c r="AP63" i="2"/>
  <c r="AM65" i="2"/>
  <c r="O15" i="2"/>
  <c r="AM18" i="2"/>
  <c r="AM20" i="2"/>
  <c r="N34" i="2"/>
  <c r="AP34" i="2"/>
  <c r="AM55" i="2"/>
  <c r="AM62" i="2"/>
  <c r="O62" i="2"/>
  <c r="AE70" i="3"/>
  <c r="AF70" i="3"/>
  <c r="AG70" i="3"/>
  <c r="T3" i="3"/>
  <c r="T4" i="3"/>
  <c r="T5" i="3"/>
  <c r="T6" i="3"/>
  <c r="T7" i="3"/>
  <c r="T8" i="3"/>
  <c r="T9" i="3"/>
  <c r="T10" i="3"/>
  <c r="T11" i="3"/>
  <c r="T12" i="3"/>
  <c r="T13" i="3"/>
  <c r="T14" i="3"/>
  <c r="T15" i="3"/>
  <c r="T16" i="3"/>
  <c r="T17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T31" i="3"/>
  <c r="T32" i="3"/>
  <c r="T33" i="3"/>
  <c r="T34" i="3"/>
  <c r="T35" i="3"/>
  <c r="T36" i="3"/>
  <c r="T37" i="3"/>
  <c r="T38" i="3"/>
  <c r="T39" i="3"/>
  <c r="T40" i="3"/>
  <c r="T41" i="3"/>
  <c r="T42" i="3"/>
  <c r="T43" i="3"/>
  <c r="T44" i="3"/>
  <c r="T45" i="3"/>
  <c r="T46" i="3"/>
  <c r="T47" i="3"/>
  <c r="T48" i="3"/>
  <c r="T49" i="3"/>
  <c r="T50" i="3"/>
  <c r="T51" i="3"/>
  <c r="T52" i="3"/>
  <c r="T53" i="3"/>
  <c r="T54" i="3"/>
  <c r="T55" i="3"/>
  <c r="T56" i="3"/>
  <c r="T57" i="3"/>
  <c r="T58" i="3"/>
  <c r="T59" i="3"/>
  <c r="T60" i="3"/>
  <c r="T61" i="3"/>
  <c r="T62" i="3"/>
  <c r="T63" i="3"/>
  <c r="T64" i="3"/>
  <c r="T65" i="3"/>
  <c r="T66" i="3"/>
  <c r="T67" i="3"/>
  <c r="T68" i="3"/>
  <c r="T69" i="3"/>
  <c r="T2" i="3"/>
  <c r="K70" i="3"/>
  <c r="AT69" i="3"/>
  <c r="AR69" i="3"/>
  <c r="AL69" i="3"/>
  <c r="AM69" i="3" s="1"/>
  <c r="L69" i="3"/>
  <c r="M69" i="3" s="1"/>
  <c r="AT68" i="3"/>
  <c r="AS68" i="3"/>
  <c r="AR68" i="3"/>
  <c r="AL68" i="3"/>
  <c r="O68" i="3" s="1"/>
  <c r="L68" i="3"/>
  <c r="M68" i="3" s="1"/>
  <c r="AT67" i="3"/>
  <c r="AR67" i="3"/>
  <c r="AQ67" i="3"/>
  <c r="AL67" i="3"/>
  <c r="O67" i="3" s="1"/>
  <c r="L67" i="3"/>
  <c r="M67" i="3" s="1"/>
  <c r="N67" i="3" s="1"/>
  <c r="AT66" i="3"/>
  <c r="AS66" i="3"/>
  <c r="AR66" i="3"/>
  <c r="AQ66" i="3"/>
  <c r="AL66" i="3"/>
  <c r="AM66" i="3" s="1"/>
  <c r="L66" i="3"/>
  <c r="M66" i="3" s="1"/>
  <c r="AS65" i="3"/>
  <c r="AR65" i="3"/>
  <c r="AL65" i="3"/>
  <c r="AM65" i="3" s="1"/>
  <c r="L65" i="3"/>
  <c r="M65" i="3" s="1"/>
  <c r="AT64" i="3"/>
  <c r="AR64" i="3"/>
  <c r="AL64" i="3"/>
  <c r="O64" i="3" s="1"/>
  <c r="L64" i="3"/>
  <c r="M64" i="3" s="1"/>
  <c r="AT63" i="3"/>
  <c r="AS63" i="3"/>
  <c r="AR63" i="3"/>
  <c r="AL63" i="3"/>
  <c r="O63" i="3" s="1"/>
  <c r="L63" i="3"/>
  <c r="M63" i="3" s="1"/>
  <c r="AT62" i="3"/>
  <c r="AS62" i="3"/>
  <c r="AR62" i="3"/>
  <c r="AQ62" i="3"/>
  <c r="AL62" i="3"/>
  <c r="AM62" i="3" s="1"/>
  <c r="L62" i="3"/>
  <c r="M62" i="3" s="1"/>
  <c r="AP62" i="3" s="1"/>
  <c r="AT61" i="3"/>
  <c r="AR61" i="3"/>
  <c r="AQ61" i="3"/>
  <c r="AL61" i="3"/>
  <c r="AM61" i="3" s="1"/>
  <c r="L61" i="3"/>
  <c r="M61" i="3" s="1"/>
  <c r="AT60" i="3"/>
  <c r="AS60" i="3"/>
  <c r="AR60" i="3"/>
  <c r="AL60" i="3"/>
  <c r="O60" i="3" s="1"/>
  <c r="L60" i="3"/>
  <c r="M60" i="3" s="1"/>
  <c r="AT59" i="3"/>
  <c r="AR59" i="3"/>
  <c r="AQ59" i="3"/>
  <c r="AL59" i="3"/>
  <c r="O59" i="3" s="1"/>
  <c r="L59" i="3"/>
  <c r="M59" i="3" s="1"/>
  <c r="N59" i="3" s="1"/>
  <c r="AT58" i="3"/>
  <c r="AR58" i="3"/>
  <c r="AQ58" i="3"/>
  <c r="AL58" i="3"/>
  <c r="O58" i="3" s="1"/>
  <c r="L58" i="3"/>
  <c r="M58" i="3" s="1"/>
  <c r="AP58" i="3" s="1"/>
  <c r="AT57" i="3"/>
  <c r="AS57" i="3"/>
  <c r="AR57" i="3"/>
  <c r="AQ57" i="3"/>
  <c r="AL57" i="3"/>
  <c r="AM57" i="3" s="1"/>
  <c r="L57" i="3"/>
  <c r="M57" i="3" s="1"/>
  <c r="AP57" i="3" s="1"/>
  <c r="AT56" i="3"/>
  <c r="AS56" i="3"/>
  <c r="AR56" i="3"/>
  <c r="AQ56" i="3"/>
  <c r="AL56" i="3"/>
  <c r="AM56" i="3" s="1"/>
  <c r="L56" i="3"/>
  <c r="M56" i="3" s="1"/>
  <c r="AT55" i="3"/>
  <c r="AS55" i="3"/>
  <c r="AR55" i="3"/>
  <c r="AL55" i="3"/>
  <c r="AM55" i="3" s="1"/>
  <c r="O55" i="3"/>
  <c r="L55" i="3"/>
  <c r="M55" i="3" s="1"/>
  <c r="AT54" i="3"/>
  <c r="AS54" i="3"/>
  <c r="AR54" i="3"/>
  <c r="AQ54" i="3"/>
  <c r="AL54" i="3"/>
  <c r="O54" i="3" s="1"/>
  <c r="L54" i="3"/>
  <c r="M54" i="3" s="1"/>
  <c r="AT53" i="3"/>
  <c r="AS53" i="3"/>
  <c r="AR53" i="3"/>
  <c r="AL53" i="3"/>
  <c r="AM53" i="3" s="1"/>
  <c r="L53" i="3"/>
  <c r="M53" i="3" s="1"/>
  <c r="N53" i="3" s="1"/>
  <c r="AT52" i="3"/>
  <c r="AR52" i="3"/>
  <c r="AQ52" i="3"/>
  <c r="AL52" i="3"/>
  <c r="AM52" i="3" s="1"/>
  <c r="L52" i="3"/>
  <c r="M52" i="3" s="1"/>
  <c r="AP52" i="3" s="1"/>
  <c r="AT51" i="3"/>
  <c r="AS51" i="3"/>
  <c r="AR51" i="3"/>
  <c r="AQ51" i="3"/>
  <c r="AL51" i="3"/>
  <c r="AM51" i="3" s="1"/>
  <c r="L51" i="3"/>
  <c r="M51" i="3" s="1"/>
  <c r="AP51" i="3" s="1"/>
  <c r="AT50" i="3"/>
  <c r="AS50" i="3"/>
  <c r="AR50" i="3"/>
  <c r="AQ50" i="3"/>
  <c r="AL50" i="3"/>
  <c r="AM50" i="3" s="1"/>
  <c r="L50" i="3"/>
  <c r="M50" i="3" s="1"/>
  <c r="AT49" i="3"/>
  <c r="AS49" i="3"/>
  <c r="AR49" i="3"/>
  <c r="AQ49" i="3"/>
  <c r="AL49" i="3"/>
  <c r="AM49" i="3" s="1"/>
  <c r="L49" i="3"/>
  <c r="M49" i="3" s="1"/>
  <c r="AP49" i="3" s="1"/>
  <c r="AT48" i="3"/>
  <c r="AS48" i="3"/>
  <c r="AR48" i="3"/>
  <c r="AQ48" i="3"/>
  <c r="AL48" i="3"/>
  <c r="O48" i="3" s="1"/>
  <c r="L48" i="3"/>
  <c r="M48" i="3" s="1"/>
  <c r="AT47" i="3"/>
  <c r="AS47" i="3"/>
  <c r="AR47" i="3"/>
  <c r="AQ47" i="3"/>
  <c r="AL47" i="3"/>
  <c r="O47" i="3" s="1"/>
  <c r="L47" i="3"/>
  <c r="M47" i="3" s="1"/>
  <c r="AT46" i="3"/>
  <c r="AS46" i="3"/>
  <c r="AR46" i="3"/>
  <c r="AQ46" i="3"/>
  <c r="AL46" i="3"/>
  <c r="AM46" i="3" s="1"/>
  <c r="L46" i="3"/>
  <c r="M46" i="3" s="1"/>
  <c r="N46" i="3" s="1"/>
  <c r="AT45" i="3"/>
  <c r="AR45" i="3"/>
  <c r="AL45" i="3"/>
  <c r="AM45" i="3" s="1"/>
  <c r="L45" i="3"/>
  <c r="M45" i="3" s="1"/>
  <c r="AT44" i="3"/>
  <c r="AR44" i="3"/>
  <c r="AQ44" i="3"/>
  <c r="AL44" i="3"/>
  <c r="AM44" i="3" s="1"/>
  <c r="L44" i="3"/>
  <c r="M44" i="3" s="1"/>
  <c r="AT43" i="3"/>
  <c r="AS43" i="3"/>
  <c r="AR43" i="3"/>
  <c r="AL43" i="3"/>
  <c r="O43" i="3" s="1"/>
  <c r="L43" i="3"/>
  <c r="M43" i="3" s="1"/>
  <c r="N43" i="3" s="1"/>
  <c r="AT42" i="3"/>
  <c r="AR42" i="3"/>
  <c r="AQ42" i="3"/>
  <c r="AL42" i="3"/>
  <c r="O42" i="3" s="1"/>
  <c r="L42" i="3"/>
  <c r="M42" i="3" s="1"/>
  <c r="AP42" i="3" s="1"/>
  <c r="AT41" i="3"/>
  <c r="AS41" i="3"/>
  <c r="AR41" i="3"/>
  <c r="AL41" i="3"/>
  <c r="AM41" i="3" s="1"/>
  <c r="L41" i="3"/>
  <c r="M41" i="3" s="1"/>
  <c r="AT40" i="3"/>
  <c r="AS40" i="3"/>
  <c r="AR40" i="3"/>
  <c r="AQ40" i="3"/>
  <c r="AL40" i="3"/>
  <c r="AM40" i="3" s="1"/>
  <c r="L40" i="3"/>
  <c r="M40" i="3" s="1"/>
  <c r="AT39" i="3"/>
  <c r="AS39" i="3"/>
  <c r="AR39" i="3"/>
  <c r="AQ39" i="3"/>
  <c r="AL39" i="3"/>
  <c r="AM39" i="3" s="1"/>
  <c r="L39" i="3"/>
  <c r="M39" i="3" s="1"/>
  <c r="AT38" i="3"/>
  <c r="AS38" i="3"/>
  <c r="AR38" i="3"/>
  <c r="AQ38" i="3"/>
  <c r="AL38" i="3"/>
  <c r="O38" i="3" s="1"/>
  <c r="L38" i="3"/>
  <c r="M38" i="3" s="1"/>
  <c r="AT37" i="3"/>
  <c r="AS37" i="3"/>
  <c r="AR37" i="3"/>
  <c r="AQ37" i="3"/>
  <c r="AL37" i="3"/>
  <c r="O37" i="3" s="1"/>
  <c r="L37" i="3"/>
  <c r="M37" i="3" s="1"/>
  <c r="AT36" i="3"/>
  <c r="AS36" i="3"/>
  <c r="AR36" i="3"/>
  <c r="AQ36" i="3"/>
  <c r="AL36" i="3"/>
  <c r="AM36" i="3" s="1"/>
  <c r="L36" i="3"/>
  <c r="M36" i="3" s="1"/>
  <c r="N36" i="3" s="1"/>
  <c r="AT35" i="3"/>
  <c r="AS35" i="3"/>
  <c r="AR35" i="3"/>
  <c r="AQ35" i="3"/>
  <c r="AL35" i="3"/>
  <c r="AM35" i="3" s="1"/>
  <c r="L35" i="3"/>
  <c r="M35" i="3" s="1"/>
  <c r="AP35" i="3" s="1"/>
  <c r="AT34" i="3"/>
  <c r="AR34" i="3"/>
  <c r="AL34" i="3"/>
  <c r="AM34" i="3" s="1"/>
  <c r="L34" i="3"/>
  <c r="M34" i="3" s="1"/>
  <c r="AT33" i="3"/>
  <c r="AR33" i="3"/>
  <c r="AQ33" i="3"/>
  <c r="AL33" i="3"/>
  <c r="O33" i="3" s="1"/>
  <c r="L33" i="3"/>
  <c r="M33" i="3" s="1"/>
  <c r="AS32" i="3"/>
  <c r="AR32" i="3"/>
  <c r="AL32" i="3"/>
  <c r="AM32" i="3" s="1"/>
  <c r="L32" i="3"/>
  <c r="M32" i="3" s="1"/>
  <c r="AP32" i="3" s="1"/>
  <c r="AT31" i="3"/>
  <c r="AS31" i="3"/>
  <c r="AR31" i="3"/>
  <c r="AQ31" i="3"/>
  <c r="AL31" i="3"/>
  <c r="AM31" i="3" s="1"/>
  <c r="L31" i="3"/>
  <c r="M31" i="3" s="1"/>
  <c r="AP31" i="3" s="1"/>
  <c r="AT30" i="3"/>
  <c r="AS30" i="3"/>
  <c r="AR30" i="3"/>
  <c r="AQ30" i="3"/>
  <c r="AL30" i="3"/>
  <c r="AM30" i="3" s="1"/>
  <c r="L30" i="3"/>
  <c r="M30" i="3" s="1"/>
  <c r="AS29" i="3"/>
  <c r="AR29" i="3"/>
  <c r="AQ29" i="3"/>
  <c r="AL29" i="3"/>
  <c r="O29" i="3" s="1"/>
  <c r="L29" i="3"/>
  <c r="M29" i="3" s="1"/>
  <c r="AT28" i="3"/>
  <c r="AS28" i="3"/>
  <c r="AR28" i="3"/>
  <c r="AQ28" i="3"/>
  <c r="AL28" i="3"/>
  <c r="O28" i="3" s="1"/>
  <c r="L28" i="3"/>
  <c r="M28" i="3" s="1"/>
  <c r="AP28" i="3" s="1"/>
  <c r="AT27" i="3"/>
  <c r="AS27" i="3"/>
  <c r="AR27" i="3"/>
  <c r="AL27" i="3"/>
  <c r="AM27" i="3" s="1"/>
  <c r="L27" i="3"/>
  <c r="M27" i="3" s="1"/>
  <c r="N27" i="3" s="1"/>
  <c r="AT26" i="3"/>
  <c r="AS26" i="3"/>
  <c r="AR26" i="3"/>
  <c r="AQ26" i="3"/>
  <c r="AL26" i="3"/>
  <c r="AM26" i="3" s="1"/>
  <c r="L26" i="3"/>
  <c r="M26" i="3" s="1"/>
  <c r="AP26" i="3" s="1"/>
  <c r="AT25" i="3"/>
  <c r="AS25" i="3"/>
  <c r="AR25" i="3"/>
  <c r="AQ25" i="3"/>
  <c r="AL25" i="3"/>
  <c r="AM25" i="3" s="1"/>
  <c r="L25" i="3"/>
  <c r="M25" i="3" s="1"/>
  <c r="AP25" i="3" s="1"/>
  <c r="AT24" i="3"/>
  <c r="AS24" i="3"/>
  <c r="AR24" i="3"/>
  <c r="AL24" i="3"/>
  <c r="AM24" i="3" s="1"/>
  <c r="L24" i="3"/>
  <c r="M24" i="3" s="1"/>
  <c r="AT23" i="3"/>
  <c r="AR23" i="3"/>
  <c r="AL23" i="3"/>
  <c r="O23" i="3" s="1"/>
  <c r="L23" i="3"/>
  <c r="M23" i="3" s="1"/>
  <c r="AT22" i="3"/>
  <c r="AR22" i="3"/>
  <c r="L22" i="3"/>
  <c r="M22" i="3" s="1"/>
  <c r="AT21" i="3"/>
  <c r="AS21" i="3"/>
  <c r="AR21" i="3"/>
  <c r="AQ21" i="3"/>
  <c r="L21" i="3"/>
  <c r="M21" i="3" s="1"/>
  <c r="AP21" i="3" s="1"/>
  <c r="AT20" i="3"/>
  <c r="AS20" i="3"/>
  <c r="AR20" i="3"/>
  <c r="AQ20" i="3"/>
  <c r="AL20" i="3"/>
  <c r="AM20" i="3" s="1"/>
  <c r="L20" i="3"/>
  <c r="M20" i="3" s="1"/>
  <c r="AP20" i="3" s="1"/>
  <c r="AT19" i="3"/>
  <c r="AS19" i="3"/>
  <c r="AR19" i="3"/>
  <c r="AQ19" i="3"/>
  <c r="AL19" i="3"/>
  <c r="AM19" i="3" s="1"/>
  <c r="L19" i="3"/>
  <c r="M19" i="3" s="1"/>
  <c r="AT18" i="3"/>
  <c r="AS18" i="3"/>
  <c r="AR18" i="3"/>
  <c r="AQ18" i="3"/>
  <c r="AL18" i="3"/>
  <c r="AM18" i="3" s="1"/>
  <c r="L18" i="3"/>
  <c r="M18" i="3" s="1"/>
  <c r="AT17" i="3"/>
  <c r="AS17" i="3"/>
  <c r="AR17" i="3"/>
  <c r="AQ17" i="3"/>
  <c r="AL17" i="3"/>
  <c r="AM17" i="3" s="1"/>
  <c r="O17" i="3"/>
  <c r="L17" i="3"/>
  <c r="M17" i="3" s="1"/>
  <c r="AT16" i="3"/>
  <c r="AR16" i="3"/>
  <c r="AQ16" i="3"/>
  <c r="AL16" i="3"/>
  <c r="O16" i="3" s="1"/>
  <c r="L16" i="3"/>
  <c r="M16" i="3" s="1"/>
  <c r="AT15" i="3"/>
  <c r="AS15" i="3"/>
  <c r="AR15" i="3"/>
  <c r="AL15" i="3"/>
  <c r="AM15" i="3" s="1"/>
  <c r="L15" i="3"/>
  <c r="M15" i="3" s="1"/>
  <c r="AP15" i="3" s="1"/>
  <c r="AT14" i="3"/>
  <c r="AR14" i="3"/>
  <c r="AL14" i="3"/>
  <c r="AM14" i="3" s="1"/>
  <c r="L14" i="3"/>
  <c r="M14" i="3" s="1"/>
  <c r="AT13" i="3"/>
  <c r="AS13" i="3"/>
  <c r="AR13" i="3"/>
  <c r="AL13" i="3"/>
  <c r="O13" i="3" s="1"/>
  <c r="L13" i="3"/>
  <c r="M13" i="3" s="1"/>
  <c r="AT12" i="3"/>
  <c r="AS12" i="3"/>
  <c r="AR12" i="3"/>
  <c r="AL12" i="3"/>
  <c r="AM12" i="3" s="1"/>
  <c r="L12" i="3"/>
  <c r="M12" i="3" s="1"/>
  <c r="N12" i="3" s="1"/>
  <c r="AT11" i="3"/>
  <c r="AS11" i="3"/>
  <c r="AR11" i="3"/>
  <c r="AL11" i="3"/>
  <c r="AM11" i="3" s="1"/>
  <c r="L11" i="3"/>
  <c r="M11" i="3" s="1"/>
  <c r="AT10" i="3"/>
  <c r="AS10" i="3"/>
  <c r="AR10" i="3"/>
  <c r="AQ10" i="3"/>
  <c r="AL10" i="3"/>
  <c r="AM10" i="3" s="1"/>
  <c r="L10" i="3"/>
  <c r="M10" i="3" s="1"/>
  <c r="AT9" i="3"/>
  <c r="AR9" i="3"/>
  <c r="AL9" i="3"/>
  <c r="O9" i="3" s="1"/>
  <c r="L9" i="3"/>
  <c r="M9" i="3" s="1"/>
  <c r="AT8" i="3"/>
  <c r="AS8" i="3"/>
  <c r="AR8" i="3"/>
  <c r="AQ8" i="3"/>
  <c r="AL8" i="3"/>
  <c r="O8" i="3" s="1"/>
  <c r="L8" i="3"/>
  <c r="M8" i="3" s="1"/>
  <c r="AT7" i="3"/>
  <c r="AS7" i="3"/>
  <c r="AR7" i="3"/>
  <c r="AL7" i="3"/>
  <c r="AM7" i="3" s="1"/>
  <c r="L7" i="3"/>
  <c r="M7" i="3" s="1"/>
  <c r="AP7" i="3" s="1"/>
  <c r="AT6" i="3"/>
  <c r="AS6" i="3"/>
  <c r="AR6" i="3"/>
  <c r="AQ6" i="3"/>
  <c r="AL6" i="3"/>
  <c r="AM6" i="3" s="1"/>
  <c r="L6" i="3"/>
  <c r="M6" i="3" s="1"/>
  <c r="AP6" i="3" s="1"/>
  <c r="AT5" i="3"/>
  <c r="AS5" i="3"/>
  <c r="AR5" i="3"/>
  <c r="AL5" i="3"/>
  <c r="AM5" i="3" s="1"/>
  <c r="L5" i="3"/>
  <c r="M5" i="3" s="1"/>
  <c r="AP5" i="3" s="1"/>
  <c r="AT4" i="3"/>
  <c r="AS4" i="3"/>
  <c r="AR4" i="3"/>
  <c r="AL4" i="3"/>
  <c r="O4" i="3" s="1"/>
  <c r="L4" i="3"/>
  <c r="M4" i="3" s="1"/>
  <c r="AT3" i="3"/>
  <c r="AS3" i="3"/>
  <c r="AR3" i="3"/>
  <c r="AL3" i="3"/>
  <c r="AM3" i="3" s="1"/>
  <c r="L3" i="3"/>
  <c r="M3" i="3" s="1"/>
  <c r="N3" i="3" s="1"/>
  <c r="AT2" i="3"/>
  <c r="AS2" i="3"/>
  <c r="AR2" i="3"/>
  <c r="AQ2" i="3"/>
  <c r="AL2" i="3"/>
  <c r="O2" i="3" s="1"/>
  <c r="L2" i="3"/>
  <c r="M2" i="3" s="1"/>
  <c r="AU64" i="2" l="1"/>
  <c r="AV64" i="2" s="1"/>
  <c r="AH64" i="2"/>
  <c r="AI64" i="2" s="1"/>
  <c r="AU46" i="2"/>
  <c r="AV46" i="2" s="1"/>
  <c r="AH46" i="2"/>
  <c r="AI46" i="2" s="1"/>
  <c r="AU8" i="2"/>
  <c r="AV8" i="2" s="1"/>
  <c r="AH8" i="2"/>
  <c r="AI8" i="2" s="1"/>
  <c r="AU27" i="2"/>
  <c r="AV27" i="2" s="1"/>
  <c r="AH27" i="2"/>
  <c r="AI27" i="2" s="1"/>
  <c r="AH22" i="2"/>
  <c r="AI22" i="2" s="1"/>
  <c r="AU22" i="2"/>
  <c r="AV22" i="2" s="1"/>
  <c r="AU51" i="2"/>
  <c r="AV51" i="2" s="1"/>
  <c r="AH51" i="2"/>
  <c r="AI51" i="2" s="1"/>
  <c r="AU25" i="2"/>
  <c r="AV25" i="2" s="1"/>
  <c r="AH25" i="2"/>
  <c r="AI25" i="2" s="1"/>
  <c r="N70" i="2"/>
  <c r="AP70" i="2"/>
  <c r="AU50" i="2"/>
  <c r="AV50" i="2" s="1"/>
  <c r="AH50" i="2"/>
  <c r="AI50" i="2" s="1"/>
  <c r="AH38" i="2"/>
  <c r="AI38" i="2" s="1"/>
  <c r="AU38" i="2"/>
  <c r="AV38" i="2" s="1"/>
  <c r="AU56" i="2"/>
  <c r="AV56" i="2" s="1"/>
  <c r="AH56" i="2"/>
  <c r="AI56" i="2" s="1"/>
  <c r="AH36" i="2"/>
  <c r="AI36" i="2" s="1"/>
  <c r="AU36" i="2"/>
  <c r="AV36" i="2" s="1"/>
  <c r="AU3" i="2"/>
  <c r="AV3" i="2" s="1"/>
  <c r="AH3" i="2"/>
  <c r="AI3" i="2" s="1"/>
  <c r="AH69" i="2"/>
  <c r="AI69" i="2" s="1"/>
  <c r="AU69" i="2"/>
  <c r="AV69" i="2" s="1"/>
  <c r="AU47" i="2"/>
  <c r="AV47" i="2" s="1"/>
  <c r="AH47" i="2"/>
  <c r="AI47" i="2" s="1"/>
  <c r="AH10" i="2"/>
  <c r="AI10" i="2" s="1"/>
  <c r="AU10" i="2"/>
  <c r="AV10" i="2" s="1"/>
  <c r="AU2" i="2"/>
  <c r="AH2" i="2"/>
  <c r="AH54" i="2"/>
  <c r="AI54" i="2" s="1"/>
  <c r="AU54" i="2"/>
  <c r="AV54" i="2" s="1"/>
  <c r="AU63" i="2"/>
  <c r="AV63" i="2" s="1"/>
  <c r="AH63" i="2"/>
  <c r="AI63" i="2" s="1"/>
  <c r="AU49" i="2"/>
  <c r="AV49" i="2" s="1"/>
  <c r="AH49" i="2"/>
  <c r="AI49" i="2" s="1"/>
  <c r="AH52" i="2"/>
  <c r="AI52" i="2" s="1"/>
  <c r="AU52" i="2"/>
  <c r="AV52" i="2" s="1"/>
  <c r="AH65" i="2"/>
  <c r="AI65" i="2" s="1"/>
  <c r="AU65" i="2"/>
  <c r="AV65" i="2" s="1"/>
  <c r="AU53" i="2"/>
  <c r="AV53" i="2" s="1"/>
  <c r="AH53" i="2"/>
  <c r="AI53" i="2" s="1"/>
  <c r="AU11" i="2"/>
  <c r="AV11" i="2" s="1"/>
  <c r="AH11" i="2"/>
  <c r="AI11" i="2" s="1"/>
  <c r="AH40" i="2"/>
  <c r="AI40" i="2" s="1"/>
  <c r="AU40" i="2"/>
  <c r="AV40" i="2" s="1"/>
  <c r="AU34" i="2"/>
  <c r="AV34" i="2" s="1"/>
  <c r="AH34" i="2"/>
  <c r="AI34" i="2" s="1"/>
  <c r="AU23" i="2"/>
  <c r="AV23" i="2" s="1"/>
  <c r="AH23" i="2"/>
  <c r="AI23" i="2" s="1"/>
  <c r="AH14" i="2"/>
  <c r="AI14" i="2" s="1"/>
  <c r="AU14" i="2"/>
  <c r="AV14" i="2" s="1"/>
  <c r="AH33" i="2"/>
  <c r="AI33" i="2" s="1"/>
  <c r="AU33" i="2"/>
  <c r="AV33" i="2" s="1"/>
  <c r="AU20" i="2"/>
  <c r="AV20" i="2" s="1"/>
  <c r="AH20" i="2"/>
  <c r="AI20" i="2" s="1"/>
  <c r="AU55" i="2"/>
  <c r="AV55" i="2" s="1"/>
  <c r="AH55" i="2"/>
  <c r="AI55" i="2" s="1"/>
  <c r="AU4" i="2"/>
  <c r="AV4" i="2" s="1"/>
  <c r="AH4" i="2"/>
  <c r="AI4" i="2" s="1"/>
  <c r="AU13" i="2"/>
  <c r="AV13" i="2" s="1"/>
  <c r="AH13" i="2"/>
  <c r="AI13" i="2" s="1"/>
  <c r="AH62" i="2"/>
  <c r="AI62" i="2" s="1"/>
  <c r="AU62" i="2"/>
  <c r="AV62" i="2" s="1"/>
  <c r="AH16" i="2"/>
  <c r="AI16" i="2" s="1"/>
  <c r="AU16" i="2"/>
  <c r="AV16" i="2" s="1"/>
  <c r="AU48" i="2"/>
  <c r="AV48" i="2" s="1"/>
  <c r="AH48" i="2"/>
  <c r="AI48" i="2" s="1"/>
  <c r="AU12" i="2"/>
  <c r="AV12" i="2" s="1"/>
  <c r="AH12" i="2"/>
  <c r="AI12" i="2" s="1"/>
  <c r="AU26" i="2"/>
  <c r="AV26" i="2" s="1"/>
  <c r="AH26" i="2"/>
  <c r="AI26" i="2" s="1"/>
  <c r="AU58" i="2"/>
  <c r="AV58" i="2" s="1"/>
  <c r="AH58" i="2"/>
  <c r="AI58" i="2" s="1"/>
  <c r="AU19" i="2"/>
  <c r="AV19" i="2" s="1"/>
  <c r="AH19" i="2"/>
  <c r="AI19" i="2" s="1"/>
  <c r="AU17" i="2"/>
  <c r="AV17" i="2" s="1"/>
  <c r="AH17" i="2"/>
  <c r="AI17" i="2" s="1"/>
  <c r="AH9" i="2"/>
  <c r="AI9" i="2" s="1"/>
  <c r="AU9" i="2"/>
  <c r="AV9" i="2" s="1"/>
  <c r="AH18" i="2"/>
  <c r="AI18" i="2" s="1"/>
  <c r="AU18" i="2"/>
  <c r="AV18" i="2" s="1"/>
  <c r="AU42" i="2"/>
  <c r="AV42" i="2" s="1"/>
  <c r="AH42" i="2"/>
  <c r="AI42" i="2" s="1"/>
  <c r="O5" i="3"/>
  <c r="O11" i="3"/>
  <c r="O41" i="3"/>
  <c r="O49" i="3"/>
  <c r="O19" i="3"/>
  <c r="O12" i="3"/>
  <c r="O30" i="3"/>
  <c r="AH25" i="3"/>
  <c r="AI25" i="3" s="1"/>
  <c r="O35" i="3"/>
  <c r="T70" i="3"/>
  <c r="AP27" i="3"/>
  <c r="N21" i="3"/>
  <c r="O40" i="3"/>
  <c r="AP36" i="3"/>
  <c r="AU36" i="3" s="1"/>
  <c r="AV36" i="3" s="1"/>
  <c r="AH26" i="3"/>
  <c r="AI26" i="3" s="1"/>
  <c r="O51" i="3"/>
  <c r="O44" i="3"/>
  <c r="N62" i="3"/>
  <c r="AM42" i="3"/>
  <c r="N7" i="3"/>
  <c r="O10" i="3"/>
  <c r="O14" i="3"/>
  <c r="O27" i="3"/>
  <c r="AM47" i="3"/>
  <c r="AU21" i="3"/>
  <c r="AV21" i="3" s="1"/>
  <c r="AH21" i="3"/>
  <c r="AI21" i="3" s="1"/>
  <c r="AU42" i="3"/>
  <c r="AV42" i="3" s="1"/>
  <c r="AH32" i="3"/>
  <c r="AI32" i="3" s="1"/>
  <c r="O3" i="3"/>
  <c r="AM8" i="3"/>
  <c r="AH15" i="3"/>
  <c r="AI15" i="3" s="1"/>
  <c r="O18" i="3"/>
  <c r="AH31" i="3"/>
  <c r="AI31" i="3" s="1"/>
  <c r="AU32" i="3"/>
  <c r="AV32" i="3" s="1"/>
  <c r="O34" i="3"/>
  <c r="O53" i="3"/>
  <c r="AH58" i="3"/>
  <c r="AI58" i="3" s="1"/>
  <c r="O66" i="3"/>
  <c r="AH6" i="3"/>
  <c r="AI6" i="3" s="1"/>
  <c r="AU26" i="3"/>
  <c r="AV26" i="3" s="1"/>
  <c r="AU62" i="3"/>
  <c r="AV62" i="3" s="1"/>
  <c r="O24" i="3"/>
  <c r="AM63" i="3"/>
  <c r="AH20" i="3"/>
  <c r="AI20" i="3" s="1"/>
  <c r="AM37" i="3"/>
  <c r="AP11" i="3"/>
  <c r="N11" i="3"/>
  <c r="AU52" i="3"/>
  <c r="AV52" i="3" s="1"/>
  <c r="AH52" i="3"/>
  <c r="AI52" i="3" s="1"/>
  <c r="AP65" i="3"/>
  <c r="N65" i="3"/>
  <c r="AP13" i="3"/>
  <c r="N13" i="3"/>
  <c r="N64" i="3"/>
  <c r="AP64" i="3"/>
  <c r="AH64" i="3" s="1"/>
  <c r="AI64" i="3" s="1"/>
  <c r="N5" i="3"/>
  <c r="O7" i="3"/>
  <c r="AU35" i="3"/>
  <c r="AV35" i="3" s="1"/>
  <c r="O50" i="3"/>
  <c r="AU58" i="3"/>
  <c r="AV58" i="3" s="1"/>
  <c r="O65" i="3"/>
  <c r="O69" i="3"/>
  <c r="AU57" i="3"/>
  <c r="AV57" i="3" s="1"/>
  <c r="AM4" i="3"/>
  <c r="O25" i="3"/>
  <c r="N28" i="3"/>
  <c r="AM29" i="3"/>
  <c r="AM48" i="3"/>
  <c r="O56" i="3"/>
  <c r="O57" i="3"/>
  <c r="O62" i="3"/>
  <c r="O46" i="3"/>
  <c r="O61" i="3"/>
  <c r="AM2" i="3"/>
  <c r="AP12" i="3"/>
  <c r="N32" i="3"/>
  <c r="AM67" i="3"/>
  <c r="AU7" i="3"/>
  <c r="AV7" i="3" s="1"/>
  <c r="AU15" i="3"/>
  <c r="AV15" i="3" s="1"/>
  <c r="AM23" i="3"/>
  <c r="O32" i="3"/>
  <c r="AM33" i="3"/>
  <c r="O39" i="3"/>
  <c r="O45" i="3"/>
  <c r="AM54" i="3"/>
  <c r="AM60" i="3"/>
  <c r="AP67" i="3"/>
  <c r="AH62" i="3"/>
  <c r="AI62" i="3" s="1"/>
  <c r="N56" i="3"/>
  <c r="AP56" i="3"/>
  <c r="N18" i="3"/>
  <c r="AP18" i="3"/>
  <c r="AP9" i="3"/>
  <c r="N9" i="3"/>
  <c r="N4" i="3"/>
  <c r="AP4" i="3"/>
  <c r="N10" i="3"/>
  <c r="AP10" i="3"/>
  <c r="N14" i="3"/>
  <c r="AP14" i="3"/>
  <c r="N29" i="3"/>
  <c r="AP29" i="3"/>
  <c r="N37" i="3"/>
  <c r="AP37" i="3"/>
  <c r="N48" i="3"/>
  <c r="AP48" i="3"/>
  <c r="AU49" i="3"/>
  <c r="AV49" i="3" s="1"/>
  <c r="AH49" i="3"/>
  <c r="AI49" i="3" s="1"/>
  <c r="AH51" i="3"/>
  <c r="AI51" i="3" s="1"/>
  <c r="AU51" i="3"/>
  <c r="AV51" i="3" s="1"/>
  <c r="N47" i="3"/>
  <c r="AP47" i="3"/>
  <c r="N55" i="3"/>
  <c r="AP55" i="3"/>
  <c r="N23" i="3"/>
  <c r="AP23" i="3"/>
  <c r="N33" i="3"/>
  <c r="AP33" i="3"/>
  <c r="AP41" i="3"/>
  <c r="N41" i="3"/>
  <c r="N54" i="3"/>
  <c r="AP54" i="3"/>
  <c r="N8" i="3"/>
  <c r="AP8" i="3"/>
  <c r="AP39" i="3"/>
  <c r="N39" i="3"/>
  <c r="N45" i="3"/>
  <c r="AP45" i="3"/>
  <c r="AP22" i="3"/>
  <c r="N22" i="3"/>
  <c r="AP19" i="3"/>
  <c r="N19" i="3"/>
  <c r="AP34" i="3"/>
  <c r="N34" i="3"/>
  <c r="N61" i="3"/>
  <c r="AP61" i="3"/>
  <c r="AP68" i="3"/>
  <c r="N68" i="3"/>
  <c r="AP17" i="3"/>
  <c r="N17" i="3"/>
  <c r="N40" i="3"/>
  <c r="AP40" i="3"/>
  <c r="N16" i="3"/>
  <c r="AP16" i="3"/>
  <c r="AP30" i="3"/>
  <c r="N30" i="3"/>
  <c r="N44" i="3"/>
  <c r="AP44" i="3"/>
  <c r="N24" i="3"/>
  <c r="AP24" i="3"/>
  <c r="AH28" i="3"/>
  <c r="AI28" i="3" s="1"/>
  <c r="AU28" i="3"/>
  <c r="AV28" i="3" s="1"/>
  <c r="N60" i="3"/>
  <c r="AP60" i="3"/>
  <c r="AU5" i="3"/>
  <c r="AV5" i="3" s="1"/>
  <c r="AH5" i="3"/>
  <c r="AI5" i="3" s="1"/>
  <c r="AP38" i="3"/>
  <c r="N38" i="3"/>
  <c r="N50" i="3"/>
  <c r="AP50" i="3"/>
  <c r="N69" i="3"/>
  <c r="AP69" i="3"/>
  <c r="M70" i="3"/>
  <c r="AP70" i="3" s="1"/>
  <c r="AP2" i="3"/>
  <c r="O15" i="3"/>
  <c r="O26" i="3"/>
  <c r="O36" i="3"/>
  <c r="O52" i="3"/>
  <c r="N49" i="3"/>
  <c r="N51" i="3"/>
  <c r="N66" i="3"/>
  <c r="AP66" i="3"/>
  <c r="N35" i="3"/>
  <c r="N57" i="3"/>
  <c r="AM58" i="3"/>
  <c r="AM64" i="3"/>
  <c r="AH7" i="3"/>
  <c r="AI7" i="3" s="1"/>
  <c r="AM28" i="3"/>
  <c r="N20" i="3"/>
  <c r="N31" i="3"/>
  <c r="AH35" i="3"/>
  <c r="AI35" i="3" s="1"/>
  <c r="AP43" i="3"/>
  <c r="AH57" i="3"/>
  <c r="AI57" i="3" s="1"/>
  <c r="AM59" i="3"/>
  <c r="AU25" i="3"/>
  <c r="AV25" i="3" s="1"/>
  <c r="N63" i="3"/>
  <c r="AP63" i="3"/>
  <c r="AP3" i="3"/>
  <c r="O6" i="3"/>
  <c r="AM9" i="3"/>
  <c r="O20" i="3"/>
  <c r="AU20" i="3"/>
  <c r="AV20" i="3" s="1"/>
  <c r="O31" i="3"/>
  <c r="AU31" i="3"/>
  <c r="AV31" i="3" s="1"/>
  <c r="AM38" i="3"/>
  <c r="AH42" i="3"/>
  <c r="AI42" i="3" s="1"/>
  <c r="N58" i="3"/>
  <c r="AP59" i="3"/>
  <c r="N25" i="3"/>
  <c r="N2" i="3"/>
  <c r="AM13" i="3"/>
  <c r="N42" i="3"/>
  <c r="AM43" i="3"/>
  <c r="N6" i="3"/>
  <c r="AM68" i="3"/>
  <c r="AU6" i="3"/>
  <c r="AV6" i="3" s="1"/>
  <c r="N15" i="3"/>
  <c r="AM16" i="3"/>
  <c r="N26" i="3"/>
  <c r="AP46" i="3"/>
  <c r="N52" i="3"/>
  <c r="AP53" i="3"/>
  <c r="AH18" i="1"/>
  <c r="AI18" i="1" s="1"/>
  <c r="AH16" i="1"/>
  <c r="O16" i="1" s="1"/>
  <c r="AH14" i="1"/>
  <c r="AI14" i="1" s="1"/>
  <c r="AH8" i="1"/>
  <c r="AI8" i="1" s="1"/>
  <c r="O18" i="1"/>
  <c r="AM14" i="1"/>
  <c r="AM19" i="1"/>
  <c r="AM20" i="1"/>
  <c r="AM21" i="1"/>
  <c r="AM15" i="1"/>
  <c r="AM9" i="1"/>
  <c r="AM8" i="1"/>
  <c r="O8" i="1" l="1"/>
  <c r="AI16" i="1"/>
  <c r="O14" i="1"/>
  <c r="AI2" i="2"/>
  <c r="AI70" i="2" s="1"/>
  <c r="AH70" i="2"/>
  <c r="AU70" i="2"/>
  <c r="AV2" i="2"/>
  <c r="AV70" i="2" s="1"/>
  <c r="AH36" i="3"/>
  <c r="AI36" i="3" s="1"/>
  <c r="AU67" i="3"/>
  <c r="AV67" i="3" s="1"/>
  <c r="AU12" i="3"/>
  <c r="AV12" i="3" s="1"/>
  <c r="AU27" i="3"/>
  <c r="AV27" i="3" s="1"/>
  <c r="AH27" i="3"/>
  <c r="AI27" i="3" s="1"/>
  <c r="AH65" i="3"/>
  <c r="AI65" i="3" s="1"/>
  <c r="AU64" i="3"/>
  <c r="AV64" i="3" s="1"/>
  <c r="AU13" i="3"/>
  <c r="AV13" i="3" s="1"/>
  <c r="AU65" i="3"/>
  <c r="AV65" i="3" s="1"/>
  <c r="AH67" i="3"/>
  <c r="AI67" i="3" s="1"/>
  <c r="AH12" i="3"/>
  <c r="AI12" i="3" s="1"/>
  <c r="AH13" i="3"/>
  <c r="AI13" i="3" s="1"/>
  <c r="AH11" i="3"/>
  <c r="AI11" i="3" s="1"/>
  <c r="AU11" i="3"/>
  <c r="AV11" i="3" s="1"/>
  <c r="AU60" i="3"/>
  <c r="AV60" i="3" s="1"/>
  <c r="AH60" i="3"/>
  <c r="AI60" i="3" s="1"/>
  <c r="AU29" i="3"/>
  <c r="AV29" i="3" s="1"/>
  <c r="AH29" i="3"/>
  <c r="AI29" i="3" s="1"/>
  <c r="AU2" i="3"/>
  <c r="AH2" i="3"/>
  <c r="AU40" i="3"/>
  <c r="AV40" i="3" s="1"/>
  <c r="AH40" i="3"/>
  <c r="AI40" i="3" s="1"/>
  <c r="AU33" i="3"/>
  <c r="AV33" i="3" s="1"/>
  <c r="AH33" i="3"/>
  <c r="AI33" i="3" s="1"/>
  <c r="AU47" i="3"/>
  <c r="AV47" i="3" s="1"/>
  <c r="AH47" i="3"/>
  <c r="AI47" i="3" s="1"/>
  <c r="AU37" i="3"/>
  <c r="AV37" i="3" s="1"/>
  <c r="AH37" i="3"/>
  <c r="AI37" i="3" s="1"/>
  <c r="AU4" i="3"/>
  <c r="AV4" i="3" s="1"/>
  <c r="AH4" i="3"/>
  <c r="AI4" i="3" s="1"/>
  <c r="AU8" i="3"/>
  <c r="AV8" i="3" s="1"/>
  <c r="AH8" i="3"/>
  <c r="AI8" i="3" s="1"/>
  <c r="AU53" i="3"/>
  <c r="AV53" i="3" s="1"/>
  <c r="AH53" i="3"/>
  <c r="AI53" i="3" s="1"/>
  <c r="AU3" i="3"/>
  <c r="AV3" i="3" s="1"/>
  <c r="AH3" i="3"/>
  <c r="AI3" i="3" s="1"/>
  <c r="AU50" i="3"/>
  <c r="AV50" i="3" s="1"/>
  <c r="AH50" i="3"/>
  <c r="AI50" i="3" s="1"/>
  <c r="AH54" i="3"/>
  <c r="AI54" i="3" s="1"/>
  <c r="AU54" i="3"/>
  <c r="AV54" i="3" s="1"/>
  <c r="AU55" i="3"/>
  <c r="AV55" i="3" s="1"/>
  <c r="AH55" i="3"/>
  <c r="AI55" i="3" s="1"/>
  <c r="AH14" i="3"/>
  <c r="AI14" i="3" s="1"/>
  <c r="AU14" i="3"/>
  <c r="AV14" i="3" s="1"/>
  <c r="AU18" i="3"/>
  <c r="AV18" i="3" s="1"/>
  <c r="AH18" i="3"/>
  <c r="AI18" i="3" s="1"/>
  <c r="AU59" i="3"/>
  <c r="AV59" i="3" s="1"/>
  <c r="AH59" i="3"/>
  <c r="AI59" i="3" s="1"/>
  <c r="AU69" i="3"/>
  <c r="AV69" i="3" s="1"/>
  <c r="AH69" i="3"/>
  <c r="AI69" i="3" s="1"/>
  <c r="AU39" i="3"/>
  <c r="AV39" i="3" s="1"/>
  <c r="AH39" i="3"/>
  <c r="AI39" i="3" s="1"/>
  <c r="AU19" i="3"/>
  <c r="AV19" i="3" s="1"/>
  <c r="AH19" i="3"/>
  <c r="AI19" i="3" s="1"/>
  <c r="N70" i="3"/>
  <c r="AH34" i="3"/>
  <c r="AI34" i="3" s="1"/>
  <c r="AU34" i="3"/>
  <c r="AV34" i="3" s="1"/>
  <c r="AU44" i="3"/>
  <c r="AV44" i="3" s="1"/>
  <c r="AH44" i="3"/>
  <c r="AI44" i="3" s="1"/>
  <c r="AU23" i="3"/>
  <c r="AV23" i="3" s="1"/>
  <c r="AH23" i="3"/>
  <c r="AI23" i="3" s="1"/>
  <c r="AU43" i="3"/>
  <c r="AV43" i="3" s="1"/>
  <c r="AH43" i="3"/>
  <c r="AI43" i="3" s="1"/>
  <c r="AU17" i="3"/>
  <c r="AV17" i="3" s="1"/>
  <c r="AH17" i="3"/>
  <c r="AI17" i="3" s="1"/>
  <c r="AH9" i="3"/>
  <c r="AI9" i="3" s="1"/>
  <c r="AU9" i="3"/>
  <c r="AV9" i="3" s="1"/>
  <c r="AU30" i="3"/>
  <c r="AV30" i="3" s="1"/>
  <c r="AH30" i="3"/>
  <c r="AI30" i="3" s="1"/>
  <c r="AU68" i="3"/>
  <c r="AV68" i="3" s="1"/>
  <c r="AH68" i="3"/>
  <c r="AI68" i="3" s="1"/>
  <c r="AH22" i="3"/>
  <c r="AI22" i="3" s="1"/>
  <c r="AU22" i="3"/>
  <c r="AV22" i="3" s="1"/>
  <c r="AU46" i="3"/>
  <c r="AV46" i="3" s="1"/>
  <c r="AH46" i="3"/>
  <c r="AI46" i="3" s="1"/>
  <c r="AH63" i="3"/>
  <c r="AI63" i="3" s="1"/>
  <c r="AU63" i="3"/>
  <c r="AV63" i="3" s="1"/>
  <c r="AU66" i="3"/>
  <c r="AV66" i="3" s="1"/>
  <c r="AH66" i="3"/>
  <c r="AI66" i="3" s="1"/>
  <c r="AH24" i="3"/>
  <c r="AI24" i="3" s="1"/>
  <c r="AU24" i="3"/>
  <c r="AV24" i="3" s="1"/>
  <c r="AU16" i="3"/>
  <c r="AV16" i="3" s="1"/>
  <c r="AH16" i="3"/>
  <c r="AI16" i="3" s="1"/>
  <c r="AU61" i="3"/>
  <c r="AV61" i="3" s="1"/>
  <c r="AH61" i="3"/>
  <c r="AI61" i="3" s="1"/>
  <c r="AU45" i="3"/>
  <c r="AV45" i="3" s="1"/>
  <c r="AH45" i="3"/>
  <c r="AI45" i="3" s="1"/>
  <c r="AH48" i="3"/>
  <c r="AI48" i="3" s="1"/>
  <c r="AU48" i="3"/>
  <c r="AV48" i="3" s="1"/>
  <c r="AH10" i="3"/>
  <c r="AI10" i="3" s="1"/>
  <c r="AU10" i="3"/>
  <c r="AV10" i="3" s="1"/>
  <c r="AU56" i="3"/>
  <c r="AV56" i="3" s="1"/>
  <c r="AH56" i="3"/>
  <c r="AI56" i="3" s="1"/>
  <c r="AH38" i="3"/>
  <c r="AI38" i="3" s="1"/>
  <c r="AU38" i="3"/>
  <c r="AV38" i="3" s="1"/>
  <c r="AH41" i="3"/>
  <c r="AI41" i="3" s="1"/>
  <c r="AU41" i="3"/>
  <c r="AV41" i="3" s="1"/>
  <c r="AH70" i="3" l="1"/>
  <c r="AU70" i="3"/>
  <c r="AI2" i="3"/>
  <c r="AI70" i="3" s="1"/>
  <c r="AV2" i="3"/>
  <c r="AV70" i="3" s="1"/>
  <c r="AP17" i="1"/>
  <c r="AN7" i="1"/>
  <c r="AN9" i="1"/>
  <c r="AN13" i="1"/>
  <c r="AN14" i="1"/>
  <c r="AN8" i="1"/>
  <c r="AN17" i="1"/>
  <c r="AN6" i="1"/>
  <c r="AN18" i="1"/>
  <c r="AN21" i="1"/>
  <c r="AN15" i="1"/>
  <c r="AN16" i="1"/>
  <c r="AN20" i="1"/>
  <c r="AN19" i="1"/>
  <c r="AM17" i="1"/>
  <c r="AH19" i="1" l="1"/>
  <c r="O19" i="1" s="1"/>
  <c r="AI19" i="1" l="1"/>
  <c r="L19" i="1" l="1"/>
  <c r="M19" i="1" s="1"/>
  <c r="N19" i="1" s="1"/>
  <c r="AH20" i="1"/>
  <c r="O20" i="1" s="1"/>
  <c r="L20" i="1"/>
  <c r="M20" i="1" s="1"/>
  <c r="N20" i="1" s="1"/>
  <c r="L16" i="1"/>
  <c r="M16" i="1" s="1"/>
  <c r="N16" i="1" s="1"/>
  <c r="AH15" i="1"/>
  <c r="O15" i="1" s="1"/>
  <c r="L15" i="1"/>
  <c r="M15" i="1" s="1"/>
  <c r="N15" i="1" s="1"/>
  <c r="AH21" i="1"/>
  <c r="O21" i="1" s="1"/>
  <c r="L21" i="1"/>
  <c r="M21" i="1" s="1"/>
  <c r="N21" i="1" s="1"/>
  <c r="L18" i="1"/>
  <c r="M18" i="1" s="1"/>
  <c r="N18" i="1" s="1"/>
  <c r="AH6" i="1"/>
  <c r="O6" i="1" s="1"/>
  <c r="L6" i="1"/>
  <c r="AH17" i="1"/>
  <c r="L17" i="1"/>
  <c r="M17" i="1" s="1"/>
  <c r="N17" i="1" s="1"/>
  <c r="L8" i="1"/>
  <c r="M8" i="1" s="1"/>
  <c r="N8" i="1" s="1"/>
  <c r="L14" i="1"/>
  <c r="M14" i="1" s="1"/>
  <c r="N14" i="1" s="1"/>
  <c r="AH13" i="1"/>
  <c r="O13" i="1" s="1"/>
  <c r="L13" i="1"/>
  <c r="M13" i="1" s="1"/>
  <c r="N13" i="1" s="1"/>
  <c r="AH9" i="1"/>
  <c r="L9" i="1"/>
  <c r="M9" i="1" s="1"/>
  <c r="N9" i="1" s="1"/>
  <c r="AH7" i="1"/>
  <c r="L7" i="1"/>
  <c r="M7" i="1" s="1"/>
  <c r="N7" i="1" s="1"/>
  <c r="M6" i="1" l="1"/>
  <c r="AI7" i="1"/>
  <c r="O7" i="1"/>
  <c r="AI9" i="1"/>
  <c r="O9" i="1"/>
  <c r="AI21" i="1"/>
  <c r="AI15" i="1"/>
  <c r="O17" i="1"/>
  <c r="AI17" i="1"/>
  <c r="AI20" i="1"/>
  <c r="AI6" i="1"/>
  <c r="AL18" i="1"/>
  <c r="AQ18" i="1" s="1"/>
  <c r="AR18" i="1" s="1"/>
  <c r="AL14" i="1"/>
  <c r="AQ14" i="1" s="1"/>
  <c r="AR14" i="1" s="1"/>
  <c r="AL17" i="1"/>
  <c r="AQ17" i="1" s="1"/>
  <c r="AR17" i="1" s="1"/>
  <c r="AL21" i="1"/>
  <c r="AQ21" i="1" s="1"/>
  <c r="AR21" i="1" s="1"/>
  <c r="AL15" i="1"/>
  <c r="AQ15" i="1" s="1"/>
  <c r="AR15" i="1" s="1"/>
  <c r="AL8" i="1"/>
  <c r="AQ8" i="1" s="1"/>
  <c r="AR8" i="1" s="1"/>
  <c r="AL7" i="1"/>
  <c r="AQ7" i="1" s="1"/>
  <c r="AR7" i="1" s="1"/>
  <c r="AL6" i="1"/>
  <c r="AQ6" i="1" s="1"/>
  <c r="AR6" i="1" s="1"/>
  <c r="AL16" i="1"/>
  <c r="AQ16" i="1" s="1"/>
  <c r="AR16" i="1" s="1"/>
  <c r="AL20" i="1"/>
  <c r="AQ20" i="1" s="1"/>
  <c r="AR20" i="1" s="1"/>
  <c r="AL19" i="1"/>
  <c r="AQ19" i="1" s="1"/>
  <c r="AR19" i="1" s="1"/>
  <c r="AL9" i="1"/>
  <c r="AQ9" i="1" s="1"/>
  <c r="AR9" i="1" s="1"/>
  <c r="AI13" i="1"/>
  <c r="N6" i="1" l="1"/>
  <c r="AD15" i="1"/>
  <c r="AD19" i="1"/>
  <c r="AD6" i="1"/>
  <c r="AD20" i="1"/>
  <c r="AD17" i="1"/>
  <c r="AD8" i="1"/>
  <c r="AD18" i="1"/>
  <c r="AD21" i="1"/>
  <c r="AD16" i="1"/>
  <c r="AL13" i="1"/>
  <c r="AQ13" i="1" s="1"/>
  <c r="AR13" i="1" s="1"/>
  <c r="AD14" i="1"/>
  <c r="AD9" i="1"/>
  <c r="AD7" i="1"/>
  <c r="AQ22" i="1" l="1"/>
  <c r="AD13" i="1"/>
  <c r="AR22" i="1" l="1"/>
  <c r="AL22" i="1"/>
</calcChain>
</file>

<file path=xl/sharedStrings.xml><?xml version="1.0" encoding="utf-8"?>
<sst xmlns="http://schemas.openxmlformats.org/spreadsheetml/2006/main" count="1077" uniqueCount="239">
  <si>
    <t xml:space="preserve"> </t>
  </si>
  <si>
    <t>Genotype</t>
  </si>
  <si>
    <t>WT.</t>
  </si>
  <si>
    <t>GR FL</t>
  </si>
  <si>
    <t>CL. FL.</t>
  </si>
  <si>
    <t>ST.</t>
  </si>
  <si>
    <t>INDEX POINTS</t>
  </si>
  <si>
    <t>Eligible</t>
  </si>
  <si>
    <t>BIRTH</t>
  </si>
  <si>
    <t>PER</t>
  </si>
  <si>
    <t>WT</t>
  </si>
  <si>
    <t>LENGTH</t>
  </si>
  <si>
    <t xml:space="preserve">  FIBER</t>
  </si>
  <si>
    <t>SCROTAL</t>
  </si>
  <si>
    <t>CARCASS</t>
  </si>
  <si>
    <t>FINAL</t>
  </si>
  <si>
    <t>TEST</t>
  </si>
  <si>
    <t>EARTAG</t>
  </si>
  <si>
    <t>Reg</t>
  </si>
  <si>
    <t xml:space="preserve">Sire </t>
  </si>
  <si>
    <t>&amp;HORN</t>
  </si>
  <si>
    <t>INT.</t>
  </si>
  <si>
    <t>TOTAL</t>
  </si>
  <si>
    <t>DAY OF</t>
  </si>
  <si>
    <t>ADJ.</t>
  </si>
  <si>
    <t>DIA</t>
  </si>
  <si>
    <t>SCORES</t>
  </si>
  <si>
    <t>CIRCUM.</t>
  </si>
  <si>
    <t>FAT</t>
  </si>
  <si>
    <t>LEA</t>
  </si>
  <si>
    <t xml:space="preserve">LEA </t>
  </si>
  <si>
    <t>INDEX</t>
  </si>
  <si>
    <t>AGE IN</t>
  </si>
  <si>
    <t>WT/DAY</t>
  </si>
  <si>
    <t>WEIGH</t>
  </si>
  <si>
    <t>GAIN</t>
  </si>
  <si>
    <t>CFW</t>
  </si>
  <si>
    <t>MICRON</t>
  </si>
  <si>
    <t>C.V.</t>
  </si>
  <si>
    <t>#</t>
  </si>
  <si>
    <t>Breed</t>
  </si>
  <si>
    <t>DATE</t>
  </si>
  <si>
    <t>TYPE</t>
  </si>
  <si>
    <t>ADG</t>
  </si>
  <si>
    <t>Ratio</t>
  </si>
  <si>
    <t>AGE</t>
  </si>
  <si>
    <t>365 D</t>
  </si>
  <si>
    <t>Yield</t>
  </si>
  <si>
    <t>365 DAY</t>
  </si>
  <si>
    <t>MICRONS</t>
  </si>
  <si>
    <t>CV</t>
  </si>
  <si>
    <t>GRADE</t>
  </si>
  <si>
    <t>FACE</t>
  </si>
  <si>
    <t>WRINKLE</t>
  </si>
  <si>
    <t>BELLY</t>
  </si>
  <si>
    <t>(cm)</t>
  </si>
  <si>
    <t>DEPTH</t>
  </si>
  <si>
    <t>Actual</t>
  </si>
  <si>
    <t>/CWT</t>
  </si>
  <si>
    <t>SCORE</t>
  </si>
  <si>
    <t>RATIO</t>
  </si>
  <si>
    <t xml:space="preserve">    OWNER</t>
  </si>
  <si>
    <t>DAYS</t>
  </si>
  <si>
    <t>NO.</t>
  </si>
  <si>
    <t>PTS.</t>
  </si>
  <si>
    <t>G5003</t>
  </si>
  <si>
    <t>FORBES 2833</t>
  </si>
  <si>
    <t>Rambouillet/Cert</t>
  </si>
  <si>
    <t>RR</t>
  </si>
  <si>
    <t>TW/H</t>
  </si>
  <si>
    <t>LREC</t>
  </si>
  <si>
    <t>G5008</t>
  </si>
  <si>
    <t>P5032</t>
  </si>
  <si>
    <t xml:space="preserve">UW20 </t>
  </si>
  <si>
    <t>Rambouillet</t>
  </si>
  <si>
    <t>QR</t>
  </si>
  <si>
    <t>TW/P</t>
  </si>
  <si>
    <t>B5041</t>
  </si>
  <si>
    <t>LYNN 119</t>
  </si>
  <si>
    <t>Y5069</t>
  </si>
  <si>
    <t>HELLE 581</t>
  </si>
  <si>
    <t>P5130</t>
  </si>
  <si>
    <t>Y5214</t>
  </si>
  <si>
    <t>O5276</t>
  </si>
  <si>
    <t>HELLE 471</t>
  </si>
  <si>
    <t>W5310</t>
  </si>
  <si>
    <t>HELLE 564</t>
  </si>
  <si>
    <t>W5335</t>
  </si>
  <si>
    <t>R5359</t>
  </si>
  <si>
    <t>HELLE 563</t>
  </si>
  <si>
    <t>O5388</t>
  </si>
  <si>
    <t>QQ</t>
  </si>
  <si>
    <t>TR/P</t>
  </si>
  <si>
    <t>25001</t>
  </si>
  <si>
    <t>6100152021M10700</t>
  </si>
  <si>
    <t>Targhee</t>
  </si>
  <si>
    <t>S/P</t>
  </si>
  <si>
    <t>Halverson</t>
  </si>
  <si>
    <t>25003</t>
  </si>
  <si>
    <t>25013</t>
  </si>
  <si>
    <t>501</t>
  </si>
  <si>
    <t>16003</t>
  </si>
  <si>
    <t>1001535</t>
  </si>
  <si>
    <t>2T6313</t>
  </si>
  <si>
    <t>Garson</t>
  </si>
  <si>
    <t>16011</t>
  </si>
  <si>
    <t>1001536</t>
  </si>
  <si>
    <t>TR/H</t>
  </si>
  <si>
    <t>16001</t>
  </si>
  <si>
    <t>1001537</t>
  </si>
  <si>
    <t>N</t>
  </si>
  <si>
    <t>25012</t>
  </si>
  <si>
    <t>1N048</t>
  </si>
  <si>
    <t>Geis</t>
  </si>
  <si>
    <t>25064</t>
  </si>
  <si>
    <t>JW1118</t>
  </si>
  <si>
    <t>BWH4101</t>
  </si>
  <si>
    <t>J. Wellman</t>
  </si>
  <si>
    <t>JW1117</t>
  </si>
  <si>
    <t>EDW574</t>
  </si>
  <si>
    <t>ODDIE</t>
  </si>
  <si>
    <t>Merino</t>
  </si>
  <si>
    <t>E. Wellman</t>
  </si>
  <si>
    <t>EDW578</t>
  </si>
  <si>
    <t>3169</t>
  </si>
  <si>
    <t>1001619</t>
  </si>
  <si>
    <t>Ollila 2645</t>
  </si>
  <si>
    <t>Ollila</t>
  </si>
  <si>
    <t>3315</t>
  </si>
  <si>
    <t>1001620</t>
  </si>
  <si>
    <t>Ollila 2134</t>
  </si>
  <si>
    <t>3095</t>
  </si>
  <si>
    <t>1001621</t>
  </si>
  <si>
    <t>Ollila 0851</t>
  </si>
  <si>
    <t>1512</t>
  </si>
  <si>
    <t>BK RANCH 719</t>
  </si>
  <si>
    <t>S/H</t>
  </si>
  <si>
    <t>Schalesky</t>
  </si>
  <si>
    <t>1510</t>
  </si>
  <si>
    <t>1506</t>
  </si>
  <si>
    <t>2639</t>
  </si>
  <si>
    <t>FLINT 176</t>
  </si>
  <si>
    <t>Willie</t>
  </si>
  <si>
    <t>2541</t>
  </si>
  <si>
    <t>Julian Land&amp;Lvsk</t>
  </si>
  <si>
    <t>25155</t>
  </si>
  <si>
    <t>Garret Julian/
Dylan Laverell</t>
  </si>
  <si>
    <t>25035</t>
  </si>
  <si>
    <t>Rambo x Targhee</t>
  </si>
  <si>
    <t>25043</t>
  </si>
  <si>
    <t>25037</t>
  </si>
  <si>
    <t>25153</t>
  </si>
  <si>
    <t>QU/P</t>
  </si>
  <si>
    <t>25150</t>
  </si>
  <si>
    <t>FORBES</t>
  </si>
  <si>
    <t>Brickman</t>
  </si>
  <si>
    <t>3130</t>
  </si>
  <si>
    <t>RABEL</t>
  </si>
  <si>
    <t>Forbes</t>
  </si>
  <si>
    <t>3127</t>
  </si>
  <si>
    <t>ERK</t>
  </si>
  <si>
    <t>3133</t>
  </si>
  <si>
    <t>3128</t>
  </si>
  <si>
    <t>3132</t>
  </si>
  <si>
    <t>MCCORMICK</t>
  </si>
  <si>
    <t>3134</t>
  </si>
  <si>
    <t>R542</t>
  </si>
  <si>
    <t>Rabel</t>
  </si>
  <si>
    <t>R543</t>
  </si>
  <si>
    <t xml:space="preserve">ERK </t>
  </si>
  <si>
    <t>R541</t>
  </si>
  <si>
    <t>R540</t>
  </si>
  <si>
    <t>302</t>
  </si>
  <si>
    <t>McGivney</t>
  </si>
  <si>
    <t>301</t>
  </si>
  <si>
    <t>303</t>
  </si>
  <si>
    <t>25105</t>
  </si>
  <si>
    <t>Peterson 4064</t>
  </si>
  <si>
    <t>McCormick</t>
  </si>
  <si>
    <t>25101</t>
  </si>
  <si>
    <t>25100</t>
  </si>
  <si>
    <t>Rocky Hill
RH1037</t>
  </si>
  <si>
    <t>25109/25102?</t>
  </si>
  <si>
    <t>037</t>
  </si>
  <si>
    <t>B 36-20</t>
  </si>
  <si>
    <t>Laird</t>
  </si>
  <si>
    <t>048</t>
  </si>
  <si>
    <t>Test_No</t>
  </si>
  <si>
    <t>Eartag_No</t>
  </si>
  <si>
    <t>Reg_No</t>
  </si>
  <si>
    <t>Sire</t>
  </si>
  <si>
    <t>Birth_Date</t>
  </si>
  <si>
    <t>Birth_Horn_Type</t>
  </si>
  <si>
    <t>Initial_Wt</t>
  </si>
  <si>
    <t>Final_Wt</t>
  </si>
  <si>
    <t>Total_Gain</t>
  </si>
  <si>
    <t>ADG_Ratio</t>
  </si>
  <si>
    <t>Wt_per_Day_of_Age</t>
  </si>
  <si>
    <t>RFI</t>
  </si>
  <si>
    <t>F:G</t>
  </si>
  <si>
    <t>$Cost/lb/Gain</t>
  </si>
  <si>
    <t xml:space="preserve">Grease Fleece Wt. </t>
  </si>
  <si>
    <t>Grease_Fleece_Adj_365D</t>
  </si>
  <si>
    <t>Clean_Fleece_Adj_365D</t>
  </si>
  <si>
    <t>Staple_Length_Adj_365D</t>
  </si>
  <si>
    <t>Fiber_Diameter_Microns</t>
  </si>
  <si>
    <t>Fiber_CV</t>
  </si>
  <si>
    <t>Fiber_Grade</t>
  </si>
  <si>
    <t>Face_Score</t>
  </si>
  <si>
    <t>Wrinkle_Score</t>
  </si>
  <si>
    <t>Belly_Score</t>
  </si>
  <si>
    <t>Scrotal_Circum_cm</t>
  </si>
  <si>
    <t>Carcass_Fat_Depth</t>
  </si>
  <si>
    <t>LEA_Actual</t>
  </si>
  <si>
    <t>LEA_per_CWT</t>
  </si>
  <si>
    <t>Index_Score</t>
  </si>
  <si>
    <t>Index_Ratio</t>
  </si>
  <si>
    <t>Owner</t>
  </si>
  <si>
    <t>Spacer_1</t>
  </si>
  <si>
    <t>Age_in_Days</t>
  </si>
  <si>
    <t>Wt_per_Day_Age_Dup</t>
  </si>
  <si>
    <t>Final_Weigh_Date</t>
  </si>
  <si>
    <t>Test_No_Dup</t>
  </si>
  <si>
    <t>Gain_Pts</t>
  </si>
  <si>
    <t>Length_Pts</t>
  </si>
  <si>
    <t>CFW_Pts</t>
  </si>
  <si>
    <t>Micron_Pts</t>
  </si>
  <si>
    <t>CV_Pts</t>
  </si>
  <si>
    <t>Index_Score_Dup</t>
  </si>
  <si>
    <t>Index_Ratio_Dup</t>
  </si>
  <si>
    <t>ID</t>
  </si>
  <si>
    <t>Efficiency_Rank</t>
  </si>
  <si>
    <t>Cost per pound of gain ($350/ton)</t>
  </si>
  <si>
    <t>Corridale</t>
  </si>
  <si>
    <t>Average</t>
  </si>
  <si>
    <t>2025-2026 Wyoming Wool Growers Ram Performance Test</t>
  </si>
  <si>
    <t>Top 30% Test Averages</t>
  </si>
  <si>
    <t>Top 15%: above BOLD line eligible for Reg of Merit</t>
  </si>
  <si>
    <t>Overall Ramb Test Averages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</si>
</sst>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m/d/yy;@"/>
    <numFmt numFmtId="165" formatCode="0.0"/>
    <numFmt numFmtId="166" formatCode="0.000"/>
    <numFmt numFmtId="167" formatCode="#,##0.0"/>
  </numFmts>
  <fonts count="21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7"/>
      <name val="Arial"/>
      <family val="2"/>
    </font>
    <font>
      <b/>
      <sz val="9"/>
      <color rgb="FFFF0000"/>
      <name val="Arial"/>
      <family val="2"/>
    </font>
    <font>
      <sz val="9"/>
      <color rgb="FF000000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6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rgb="FFFF000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1"/>
      <color rgb="FFFFFFFF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rgb="FF1F1F1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29">
    <xf numFmtId="0" fontId="0" fillId="0" borderId="0" xfId="0"/>
    <xf numFmtId="0" fontId="3" fillId="0" borderId="1" xfId="0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166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7" fontId="1" fillId="0" borderId="1" xfId="0" applyNumberFormat="1" applyFont="1" applyBorder="1" applyAlignment="1">
      <alignment horizontal="center"/>
    </xf>
    <xf numFmtId="0" fontId="5" fillId="0" borderId="1" xfId="0" applyFont="1" applyBorder="1"/>
    <xf numFmtId="9" fontId="1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167" fontId="3" fillId="0" borderId="1" xfId="0" applyNumberFormat="1" applyFont="1" applyBorder="1" applyAlignment="1">
      <alignment horizontal="center"/>
    </xf>
    <xf numFmtId="167" fontId="9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9" fontId="8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167" fontId="5" fillId="0" borderId="1" xfId="0" applyNumberFormat="1" applyFont="1" applyBorder="1" applyAlignment="1">
      <alignment horizontal="center"/>
    </xf>
    <xf numFmtId="9" fontId="5" fillId="0" borderId="1" xfId="0" applyNumberFormat="1" applyFont="1" applyBorder="1" applyAlignment="1">
      <alignment horizontal="center"/>
    </xf>
    <xf numFmtId="166" fontId="5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1" fontId="10" fillId="0" borderId="1" xfId="0" applyNumberFormat="1" applyFont="1" applyBorder="1" applyAlignment="1">
      <alignment horizontal="center"/>
    </xf>
    <xf numFmtId="14" fontId="10" fillId="0" borderId="1" xfId="0" applyNumberFormat="1" applyFont="1" applyBorder="1" applyAlignment="1">
      <alignment horizontal="center"/>
    </xf>
    <xf numFmtId="14" fontId="10" fillId="0" borderId="1" xfId="0" applyNumberFormat="1" applyFont="1" applyBorder="1"/>
    <xf numFmtId="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2" fillId="0" borderId="1" xfId="0" applyFont="1" applyBorder="1"/>
    <xf numFmtId="2" fontId="12" fillId="0" borderId="1" xfId="0" applyNumberFormat="1" applyFont="1" applyBorder="1"/>
    <xf numFmtId="165" fontId="12" fillId="0" borderId="1" xfId="0" applyNumberFormat="1" applyFont="1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2" fontId="13" fillId="0" borderId="1" xfId="0" applyNumberFormat="1" applyFont="1" applyBorder="1"/>
    <xf numFmtId="165" fontId="10" fillId="0" borderId="1" xfId="0" applyNumberFormat="1" applyFont="1" applyBorder="1" applyAlignment="1">
      <alignment horizontal="center"/>
    </xf>
    <xf numFmtId="165" fontId="15" fillId="0" borderId="1" xfId="0" applyNumberFormat="1" applyFont="1" applyBorder="1" applyAlignment="1">
      <alignment horizontal="center"/>
    </xf>
    <xf numFmtId="165" fontId="16" fillId="0" borderId="1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165" fontId="13" fillId="0" borderId="1" xfId="0" applyNumberFormat="1" applyFont="1" applyBorder="1" applyAlignment="1">
      <alignment horizontal="center"/>
    </xf>
    <xf numFmtId="165" fontId="14" fillId="0" borderId="1" xfId="0" applyNumberFormat="1" applyFont="1" applyBorder="1" applyAlignment="1">
      <alignment horizontal="center"/>
    </xf>
    <xf numFmtId="0" fontId="17" fillId="2" borderId="2" xfId="0" applyFont="1" applyFill="1" applyBorder="1" applyAlignment="1">
      <alignment horizontal="center" vertical="center"/>
    </xf>
    <xf numFmtId="2" fontId="3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18" fillId="0" borderId="1" xfId="0" applyFont="1" applyBorder="1" applyAlignment="1">
      <alignment horizontal="center" vertical="top"/>
    </xf>
    <xf numFmtId="43" fontId="17" fillId="2" borderId="2" xfId="0" applyNumberFormat="1" applyFont="1" applyFill="1" applyBorder="1" applyAlignment="1">
      <alignment horizontal="center" vertical="center"/>
    </xf>
    <xf numFmtId="43" fontId="3" fillId="0" borderId="0" xfId="0" applyNumberFormat="1" applyFont="1" applyAlignment="1">
      <alignment horizontal="center"/>
    </xf>
    <xf numFmtId="43" fontId="3" fillId="0" borderId="1" xfId="0" applyNumberFormat="1" applyFont="1" applyBorder="1" applyAlignment="1">
      <alignment horizontal="center"/>
    </xf>
    <xf numFmtId="43" fontId="5" fillId="0" borderId="0" xfId="0" applyNumberFormat="1" applyFont="1" applyAlignment="1">
      <alignment horizontal="center"/>
    </xf>
    <xf numFmtId="43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5" fillId="0" borderId="1" xfId="0" applyNumberFormat="1" applyFont="1" applyBorder="1"/>
    <xf numFmtId="0" fontId="3" fillId="0" borderId="1" xfId="0" applyFont="1" applyBorder="1" applyAlignment="1">
      <alignment horizontal="center" wrapText="1"/>
    </xf>
    <xf numFmtId="167" fontId="5" fillId="0" borderId="1" xfId="0" applyNumberFormat="1" applyFont="1" applyBorder="1"/>
    <xf numFmtId="9" fontId="5" fillId="0" borderId="1" xfId="0" applyNumberFormat="1" applyFont="1" applyBorder="1"/>
    <xf numFmtId="0" fontId="19" fillId="0" borderId="1" xfId="0" applyFont="1" applyBorder="1"/>
    <xf numFmtId="0" fontId="1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3" borderId="1" xfId="0" applyFont="1" applyFill="1" applyBorder="1"/>
    <xf numFmtId="0" fontId="7" fillId="0" borderId="1" xfId="0" applyFont="1" applyBorder="1" applyAlignment="1">
      <alignment horizontal="center"/>
    </xf>
    <xf numFmtId="165" fontId="20" fillId="0" borderId="4" xfId="0" applyNumberFormat="1" applyFont="1" applyBorder="1" applyAlignment="1">
      <alignment horizontal="center"/>
    </xf>
    <xf numFmtId="2" fontId="20" fillId="0" borderId="4" xfId="0" applyNumberFormat="1" applyFont="1" applyBorder="1" applyAlignment="1">
      <alignment horizontal="center"/>
    </xf>
    <xf numFmtId="1" fontId="20" fillId="0" borderId="4" xfId="0" applyNumberFormat="1" applyFont="1" applyBorder="1" applyAlignment="1">
      <alignment horizontal="center"/>
    </xf>
    <xf numFmtId="166" fontId="20" fillId="0" borderId="4" xfId="0" applyNumberFormat="1" applyFont="1" applyBorder="1" applyAlignment="1">
      <alignment horizontal="center"/>
    </xf>
    <xf numFmtId="165" fontId="3" fillId="0" borderId="3" xfId="0" applyNumberFormat="1" applyFont="1" applyBorder="1" applyAlignment="1">
      <alignment horizontal="center"/>
    </xf>
    <xf numFmtId="167" fontId="9" fillId="0" borderId="3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0" fontId="8" fillId="3" borderId="3" xfId="0" applyFont="1" applyFill="1" applyBorder="1"/>
    <xf numFmtId="0" fontId="7" fillId="0" borderId="3" xfId="0" applyFont="1" applyBorder="1" applyAlignment="1">
      <alignment horizontal="center"/>
    </xf>
    <xf numFmtId="2" fontId="8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5" fontId="7" fillId="0" borderId="3" xfId="0" applyNumberFormat="1" applyFont="1" applyBorder="1" applyAlignment="1">
      <alignment horizontal="center"/>
    </xf>
    <xf numFmtId="165" fontId="5" fillId="0" borderId="3" xfId="0" applyNumberFormat="1" applyFont="1" applyBorder="1" applyAlignment="1">
      <alignment horizontal="center"/>
    </xf>
    <xf numFmtId="166" fontId="3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7" fontId="1" fillId="0" borderId="3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center"/>
    </xf>
    <xf numFmtId="9" fontId="1" fillId="0" borderId="3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center" textRotation="90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textRotation="90"/>
    </xf>
    <xf numFmtId="0" fontId="3" fillId="0" borderId="5" xfId="0" applyFont="1" applyBorder="1" applyAlignment="1">
      <alignment horizontal="center"/>
    </xf>
    <xf numFmtId="49" fontId="1" fillId="0" borderId="4" xfId="1" applyNumberFormat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164" fontId="3" fillId="0" borderId="4" xfId="1" applyNumberFormat="1" applyFont="1" applyBorder="1" applyAlignment="1">
      <alignment horizontal="center"/>
    </xf>
    <xf numFmtId="14" fontId="1" fillId="0" borderId="4" xfId="1" applyNumberFormat="1" applyFont="1" applyBorder="1" applyAlignment="1">
      <alignment horizontal="center"/>
    </xf>
    <xf numFmtId="1" fontId="1" fillId="0" borderId="4" xfId="1" applyNumberFormat="1" applyFont="1" applyBorder="1" applyAlignment="1">
      <alignment horizontal="center"/>
    </xf>
    <xf numFmtId="165" fontId="1" fillId="0" borderId="4" xfId="1" applyNumberFormat="1" applyFont="1" applyBorder="1" applyAlignment="1">
      <alignment horizontal="center"/>
    </xf>
    <xf numFmtId="2" fontId="1" fillId="0" borderId="4" xfId="1" applyNumberFormat="1" applyFont="1" applyBorder="1" applyAlignment="1">
      <alignment horizontal="center"/>
    </xf>
    <xf numFmtId="166" fontId="1" fillId="0" borderId="4" xfId="1" applyNumberFormat="1" applyFont="1" applyBorder="1" applyAlignment="1">
      <alignment horizontal="center"/>
    </xf>
    <xf numFmtId="0" fontId="5" fillId="0" borderId="0" xfId="0" applyFont="1"/>
    <xf numFmtId="0" fontId="1" fillId="0" borderId="1" xfId="1" applyFont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165" fontId="3" fillId="0" borderId="5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165" fontId="5" fillId="0" borderId="5" xfId="0" applyNumberFormat="1" applyFont="1" applyBorder="1" applyAlignment="1">
      <alignment horizontal="center"/>
    </xf>
    <xf numFmtId="165" fontId="3" fillId="0" borderId="5" xfId="0" applyNumberFormat="1" applyFont="1" applyBorder="1" applyAlignment="1" applyProtection="1">
      <alignment horizontal="center"/>
      <protection locked="0"/>
    </xf>
    <xf numFmtId="2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49" fontId="1" fillId="0" borderId="6" xfId="1" applyNumberFormat="1" applyFont="1" applyBorder="1" applyAlignment="1">
      <alignment horizontal="left"/>
    </xf>
    <xf numFmtId="0" fontId="1" fillId="0" borderId="7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164" fontId="3" fillId="0" borderId="1" xfId="1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66" fontId="1" fillId="0" borderId="1" xfId="0" applyNumberFormat="1" applyFont="1" applyBorder="1" applyAlignment="1">
      <alignment horizontal="center"/>
    </xf>
    <xf numFmtId="166" fontId="3" fillId="0" borderId="9" xfId="0" applyNumberFormat="1" applyFont="1" applyBorder="1" applyAlignment="1">
      <alignment horizontal="center"/>
    </xf>
    <xf numFmtId="14" fontId="20" fillId="0" borderId="4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</cellXfs>
  <cellStyles count="2">
    <cellStyle name="Normal" xfId="0" builtinId="0"/>
    <cellStyle name="Normal 2" xfId="1" xr:uid="{55578834-4240-4A72-B870-CE8197D8B1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A7FF9-906F-45B0-B743-7F4B2FC11E04}">
  <dimension ref="A1:AS22"/>
  <sheetViews>
    <sheetView tabSelected="1" zoomScaleNormal="100" workbookViewId="0">
      <selection activeCell="Q6" sqref="Q6"/>
    </sheetView>
  </sheetViews>
  <sheetFormatPr defaultColWidth="8.85546875" defaultRowHeight="27" customHeight="1" x14ac:dyDescent="0.2"/>
  <cols>
    <col min="1" max="1" width="5.5703125" style="15" bestFit="1" customWidth="1"/>
    <col min="2" max="2" width="12.42578125" style="15" customWidth="1"/>
    <col min="3" max="3" width="8.140625" style="15" bestFit="1" customWidth="1"/>
    <col min="4" max="4" width="12.7109375" style="15" customWidth="1"/>
    <col min="5" max="5" width="15.140625" style="15" bestFit="1" customWidth="1"/>
    <col min="6" max="7" width="3.140625" style="15" customWidth="1"/>
    <col min="8" max="8" width="8.7109375" style="15" customWidth="1"/>
    <col min="9" max="9" width="7" style="15" customWidth="1"/>
    <col min="10" max="10" width="5.42578125" style="15" customWidth="1"/>
    <col min="11" max="11" width="6" style="66" customWidth="1"/>
    <col min="12" max="12" width="7" style="15" customWidth="1"/>
    <col min="13" max="13" width="4.7109375" style="15" customWidth="1"/>
    <col min="14" max="14" width="6.42578125" style="15" customWidth="1"/>
    <col min="15" max="15" width="7.28515625" style="15" customWidth="1"/>
    <col min="16" max="16" width="6" style="15" customWidth="1"/>
    <col min="17" max="17" width="5.5703125" style="67" bestFit="1" customWidth="1"/>
    <col min="18" max="18" width="7.140625" style="64" bestFit="1" customWidth="1"/>
    <col min="19" max="19" width="7.85546875" style="8" customWidth="1"/>
    <col min="20" max="20" width="9.140625" style="8" bestFit="1" customWidth="1"/>
    <col min="21" max="21" width="5.42578125" style="8" bestFit="1" customWidth="1"/>
    <col min="22" max="22" width="6.85546875" style="1" bestFit="1" customWidth="1"/>
    <col min="23" max="23" width="5.5703125" style="25" bestFit="1" customWidth="1"/>
    <col min="24" max="24" width="8.42578125" style="25" customWidth="1"/>
    <col min="25" max="25" width="6.5703125" style="15" bestFit="1" customWidth="1"/>
    <col min="26" max="26" width="9.42578125" style="15" bestFit="1" customWidth="1"/>
    <col min="27" max="27" width="9.5703125" style="15" bestFit="1" customWidth="1"/>
    <col min="28" max="28" width="6.5703125" style="15" bestFit="1" customWidth="1"/>
    <col min="29" max="29" width="5.5703125" style="15" bestFit="1" customWidth="1"/>
    <col min="30" max="31" width="7.5703125" style="15" bestFit="1" customWidth="1"/>
    <col min="32" max="32" width="16.7109375" style="15" bestFit="1" customWidth="1"/>
    <col min="33" max="33" width="3.28515625" style="15" customWidth="1"/>
    <col min="34" max="34" width="6.85546875" style="15" bestFit="1" customWidth="1"/>
    <col min="35" max="35" width="7.85546875" style="15" bestFit="1" customWidth="1"/>
    <col min="36" max="36" width="6.85546875" style="15" customWidth="1"/>
    <col min="37" max="37" width="5.5703125" style="15" bestFit="1" customWidth="1"/>
    <col min="38" max="38" width="7.28515625" style="15" customWidth="1"/>
    <col min="39" max="39" width="7.85546875" style="15" bestFit="1" customWidth="1"/>
    <col min="40" max="40" width="5.42578125" style="15" bestFit="1" customWidth="1"/>
    <col min="41" max="41" width="8" style="15" bestFit="1" customWidth="1"/>
    <col min="42" max="42" width="5.5703125" style="15" bestFit="1" customWidth="1"/>
    <col min="43" max="43" width="7.5703125" style="15" bestFit="1" customWidth="1"/>
    <col min="44" max="44" width="7.42578125" style="15" customWidth="1"/>
    <col min="45" max="45" width="8.85546875" style="15" customWidth="1"/>
    <col min="46" max="46" width="14.28515625" style="15" bestFit="1" customWidth="1"/>
    <col min="47" max="16384" width="8.85546875" style="15"/>
  </cols>
  <sheetData>
    <row r="1" spans="1:45" ht="27" customHeight="1" x14ac:dyDescent="0.3">
      <c r="I1" s="68" t="s">
        <v>235</v>
      </c>
    </row>
    <row r="2" spans="1:45" ht="27" customHeight="1" x14ac:dyDescent="0.2">
      <c r="A2" s="69" t="s">
        <v>0</v>
      </c>
      <c r="B2" s="69"/>
      <c r="C2" s="69"/>
      <c r="D2" s="10"/>
      <c r="E2" s="10"/>
      <c r="F2" s="69"/>
      <c r="G2" s="97" t="s">
        <v>1</v>
      </c>
      <c r="H2" s="11"/>
      <c r="I2" s="69"/>
      <c r="J2" s="69"/>
      <c r="K2" s="14"/>
      <c r="L2" s="69"/>
      <c r="M2" s="69"/>
      <c r="N2" s="69"/>
      <c r="O2" s="69" t="s">
        <v>2</v>
      </c>
      <c r="P2" s="12" t="s">
        <v>3</v>
      </c>
      <c r="Q2" s="16"/>
      <c r="R2" s="7" t="s">
        <v>4</v>
      </c>
      <c r="S2" s="7" t="s">
        <v>5</v>
      </c>
      <c r="T2" s="7"/>
      <c r="U2" s="3"/>
      <c r="W2" s="12"/>
      <c r="X2" s="12"/>
      <c r="Y2" s="12"/>
      <c r="Z2" s="69"/>
      <c r="AA2" s="7"/>
      <c r="AB2" s="69"/>
      <c r="AC2" s="69"/>
      <c r="AD2" s="7"/>
      <c r="AE2" s="7"/>
      <c r="AF2" s="63"/>
      <c r="AG2" s="62"/>
      <c r="AH2" s="9"/>
      <c r="AI2" s="62"/>
      <c r="AJ2" s="62"/>
      <c r="AK2" s="62"/>
      <c r="AL2" s="62" t="s">
        <v>6</v>
      </c>
      <c r="AM2" s="62"/>
      <c r="AN2" s="62"/>
      <c r="AO2" s="62"/>
      <c r="AP2" s="62"/>
      <c r="AQ2" s="62"/>
      <c r="AR2" s="62"/>
      <c r="AS2" s="62"/>
    </row>
    <row r="3" spans="1:45" ht="27" customHeight="1" x14ac:dyDescent="0.2">
      <c r="A3" s="69"/>
      <c r="B3" s="69"/>
      <c r="C3" s="69"/>
      <c r="D3" s="10"/>
      <c r="E3" s="10"/>
      <c r="F3" s="97" t="s">
        <v>7</v>
      </c>
      <c r="G3" s="98"/>
      <c r="H3" s="11"/>
      <c r="I3" s="69" t="s">
        <v>8</v>
      </c>
      <c r="J3" s="69"/>
      <c r="K3" s="14"/>
      <c r="L3" s="69"/>
      <c r="M3" s="69"/>
      <c r="N3" s="69"/>
      <c r="O3" s="69" t="s">
        <v>9</v>
      </c>
      <c r="P3" s="12" t="s">
        <v>10</v>
      </c>
      <c r="Q3" s="16"/>
      <c r="R3" s="7" t="s">
        <v>2</v>
      </c>
      <c r="S3" s="7" t="s">
        <v>11</v>
      </c>
      <c r="T3" s="7" t="s">
        <v>12</v>
      </c>
      <c r="U3" s="3"/>
      <c r="W3" s="12"/>
      <c r="X3" s="12"/>
      <c r="Y3" s="12"/>
      <c r="Z3" s="69" t="s">
        <v>13</v>
      </c>
      <c r="AA3" s="7" t="s">
        <v>14</v>
      </c>
      <c r="AB3" s="69"/>
      <c r="AC3" s="69"/>
      <c r="AD3" s="7"/>
      <c r="AE3" s="7"/>
      <c r="AF3" s="63"/>
      <c r="AG3" s="62"/>
      <c r="AH3" s="9"/>
      <c r="AI3" s="62"/>
      <c r="AJ3" s="62" t="s">
        <v>15</v>
      </c>
      <c r="AK3" s="62"/>
      <c r="AL3" s="62"/>
      <c r="AM3" s="62"/>
      <c r="AN3" s="62"/>
      <c r="AO3" s="62"/>
      <c r="AP3" s="62"/>
      <c r="AQ3" s="62"/>
      <c r="AR3" s="62"/>
      <c r="AS3" s="62"/>
    </row>
    <row r="4" spans="1:45" ht="27" customHeight="1" x14ac:dyDescent="0.2">
      <c r="A4" s="69" t="s">
        <v>16</v>
      </c>
      <c r="B4" s="69" t="s">
        <v>17</v>
      </c>
      <c r="C4" s="69" t="s">
        <v>18</v>
      </c>
      <c r="D4" s="10" t="s">
        <v>19</v>
      </c>
      <c r="E4" s="10"/>
      <c r="F4" s="97"/>
      <c r="G4" s="98"/>
      <c r="H4" s="11" t="s">
        <v>8</v>
      </c>
      <c r="I4" s="69" t="s">
        <v>20</v>
      </c>
      <c r="J4" s="69" t="s">
        <v>21</v>
      </c>
      <c r="K4" s="14" t="s">
        <v>15</v>
      </c>
      <c r="L4" s="69" t="s">
        <v>22</v>
      </c>
      <c r="M4" s="69"/>
      <c r="N4" s="69"/>
      <c r="O4" s="69" t="s">
        <v>23</v>
      </c>
      <c r="P4" s="12" t="s">
        <v>24</v>
      </c>
      <c r="Q4" s="16"/>
      <c r="R4" s="7" t="s">
        <v>24</v>
      </c>
      <c r="S4" s="7" t="s">
        <v>24</v>
      </c>
      <c r="T4" s="7" t="s">
        <v>25</v>
      </c>
      <c r="U4" s="3"/>
      <c r="W4" s="98" t="s">
        <v>26</v>
      </c>
      <c r="X4" s="98"/>
      <c r="Y4" s="98"/>
      <c r="Z4" s="69" t="s">
        <v>27</v>
      </c>
      <c r="AA4" s="7" t="s">
        <v>28</v>
      </c>
      <c r="AB4" s="69" t="s">
        <v>29</v>
      </c>
      <c r="AC4" s="69" t="s">
        <v>30</v>
      </c>
      <c r="AD4" s="7" t="s">
        <v>31</v>
      </c>
      <c r="AE4" s="7" t="s">
        <v>31</v>
      </c>
      <c r="AF4" s="63"/>
      <c r="AG4" s="62"/>
      <c r="AH4" s="9" t="s">
        <v>32</v>
      </c>
      <c r="AI4" s="62" t="s">
        <v>33</v>
      </c>
      <c r="AJ4" s="62" t="s">
        <v>34</v>
      </c>
      <c r="AK4" s="62" t="s">
        <v>16</v>
      </c>
      <c r="AL4" s="62" t="s">
        <v>35</v>
      </c>
      <c r="AM4" s="62" t="s">
        <v>11</v>
      </c>
      <c r="AN4" s="62" t="s">
        <v>36</v>
      </c>
      <c r="AO4" s="62" t="s">
        <v>37</v>
      </c>
      <c r="AP4" s="62" t="s">
        <v>38</v>
      </c>
      <c r="AQ4" s="62" t="s">
        <v>31</v>
      </c>
      <c r="AR4" s="62" t="s">
        <v>31</v>
      </c>
      <c r="AS4" s="62"/>
    </row>
    <row r="5" spans="1:45" ht="27" customHeight="1" thickBot="1" x14ac:dyDescent="0.25">
      <c r="A5" s="89" t="s">
        <v>39</v>
      </c>
      <c r="B5" s="89" t="s">
        <v>39</v>
      </c>
      <c r="C5" s="89" t="s">
        <v>39</v>
      </c>
      <c r="D5" s="90" t="s">
        <v>39</v>
      </c>
      <c r="E5" s="90" t="s">
        <v>40</v>
      </c>
      <c r="F5" s="100"/>
      <c r="G5" s="99"/>
      <c r="H5" s="91" t="s">
        <v>41</v>
      </c>
      <c r="I5" s="89" t="s">
        <v>42</v>
      </c>
      <c r="J5" s="89" t="s">
        <v>2</v>
      </c>
      <c r="K5" s="92" t="s">
        <v>2</v>
      </c>
      <c r="L5" s="89" t="s">
        <v>35</v>
      </c>
      <c r="M5" s="89" t="s">
        <v>43</v>
      </c>
      <c r="N5" s="89" t="s">
        <v>44</v>
      </c>
      <c r="O5" s="89" t="s">
        <v>45</v>
      </c>
      <c r="P5" s="93" t="s">
        <v>46</v>
      </c>
      <c r="Q5" s="94" t="s">
        <v>47</v>
      </c>
      <c r="R5" s="95" t="s">
        <v>46</v>
      </c>
      <c r="S5" s="95" t="s">
        <v>48</v>
      </c>
      <c r="T5" s="95" t="s">
        <v>49</v>
      </c>
      <c r="U5" s="95" t="s">
        <v>50</v>
      </c>
      <c r="V5" s="89" t="s">
        <v>51</v>
      </c>
      <c r="W5" s="93" t="s">
        <v>52</v>
      </c>
      <c r="X5" s="93" t="s">
        <v>53</v>
      </c>
      <c r="Y5" s="93" t="s">
        <v>54</v>
      </c>
      <c r="Z5" s="89" t="s">
        <v>55</v>
      </c>
      <c r="AA5" s="95" t="s">
        <v>56</v>
      </c>
      <c r="AB5" s="89" t="s">
        <v>57</v>
      </c>
      <c r="AC5" s="89" t="s">
        <v>58</v>
      </c>
      <c r="AD5" s="95" t="s">
        <v>59</v>
      </c>
      <c r="AE5" s="95" t="s">
        <v>60</v>
      </c>
      <c r="AF5" s="96" t="s">
        <v>61</v>
      </c>
      <c r="AG5" s="62"/>
      <c r="AH5" s="9" t="s">
        <v>62</v>
      </c>
      <c r="AI5" s="62" t="s">
        <v>45</v>
      </c>
      <c r="AJ5" s="62" t="s">
        <v>41</v>
      </c>
      <c r="AK5" s="62" t="s">
        <v>63</v>
      </c>
      <c r="AL5" s="62" t="s">
        <v>64</v>
      </c>
      <c r="AM5" s="62" t="s">
        <v>64</v>
      </c>
      <c r="AN5" s="62" t="s">
        <v>64</v>
      </c>
      <c r="AO5" s="62" t="s">
        <v>64</v>
      </c>
      <c r="AP5" s="62" t="s">
        <v>64</v>
      </c>
      <c r="AQ5" s="62" t="s">
        <v>59</v>
      </c>
      <c r="AR5" s="62" t="s">
        <v>60</v>
      </c>
      <c r="AS5" s="62"/>
    </row>
    <row r="6" spans="1:45" ht="27" customHeight="1" x14ac:dyDescent="0.2">
      <c r="A6" s="1">
        <v>4</v>
      </c>
      <c r="B6" s="21" t="s">
        <v>77</v>
      </c>
      <c r="C6" s="5">
        <v>1001482</v>
      </c>
      <c r="D6" s="1" t="s">
        <v>78</v>
      </c>
      <c r="E6" s="1" t="s">
        <v>67</v>
      </c>
      <c r="F6" s="1"/>
      <c r="G6" s="1" t="s">
        <v>68</v>
      </c>
      <c r="H6" s="22">
        <v>45725</v>
      </c>
      <c r="I6" s="1" t="s">
        <v>69</v>
      </c>
      <c r="J6" s="2">
        <v>120</v>
      </c>
      <c r="K6" s="24">
        <v>230</v>
      </c>
      <c r="L6" s="2">
        <f t="shared" ref="L6:L13" si="0">K6-J6</f>
        <v>110</v>
      </c>
      <c r="M6" s="3">
        <f t="shared" ref="M6:M13" si="1">L6/141</f>
        <v>0.78014184397163122</v>
      </c>
      <c r="N6" s="3">
        <f t="shared" ref="N6:N13" si="2">(M6/0.75)*100</f>
        <v>104.01891252955082</v>
      </c>
      <c r="O6" s="3">
        <f t="shared" ref="O6:O14" si="3">K6/AH6</f>
        <v>0.62841530054644812</v>
      </c>
      <c r="P6" s="8">
        <v>19.834868421052629</v>
      </c>
      <c r="Q6" s="71">
        <v>64.37</v>
      </c>
      <c r="R6" s="70">
        <v>12.77</v>
      </c>
      <c r="S6" s="8">
        <v>6.46</v>
      </c>
      <c r="T6" s="17">
        <v>20.8</v>
      </c>
      <c r="U6" s="3">
        <v>17.899999999999999</v>
      </c>
      <c r="V6" s="1">
        <v>64</v>
      </c>
      <c r="W6" s="27">
        <v>1.9</v>
      </c>
      <c r="X6" s="27">
        <v>1</v>
      </c>
      <c r="Y6" s="27">
        <v>1</v>
      </c>
      <c r="Z6" s="27">
        <v>32.5</v>
      </c>
      <c r="AA6" s="8">
        <v>0.26632299999999998</v>
      </c>
      <c r="AB6" s="8">
        <v>3.1695989999999998</v>
      </c>
      <c r="AC6" s="8">
        <v>1.38</v>
      </c>
      <c r="AD6" s="4">
        <f t="shared" ref="AD6:AD13" si="4">SUM(AL6:AP6)</f>
        <v>128.48851063829787</v>
      </c>
      <c r="AE6" s="4">
        <f t="shared" ref="AE6:AE8" si="5">(AD6/123.533)*100</f>
        <v>104.011487325895</v>
      </c>
      <c r="AF6" s="62" t="s">
        <v>70</v>
      </c>
      <c r="AG6" s="1"/>
      <c r="AH6" s="5">
        <f t="shared" ref="AH6:AH14" si="6">AJ6-H6</f>
        <v>366</v>
      </c>
      <c r="AI6" s="3">
        <f t="shared" ref="AI6:AI14" si="7">K6/AH6</f>
        <v>0.62841530054644812</v>
      </c>
      <c r="AJ6" s="6">
        <v>46091</v>
      </c>
      <c r="AK6" s="1">
        <v>4</v>
      </c>
      <c r="AL6" s="7">
        <f t="shared" ref="AL6:AL13" si="8">M6*60</f>
        <v>46.808510638297875</v>
      </c>
      <c r="AM6" s="3">
        <v>22</v>
      </c>
      <c r="AN6" s="3">
        <f t="shared" ref="AN6:AN13" si="9">4*R6</f>
        <v>51.08</v>
      </c>
      <c r="AO6" s="8">
        <f t="shared" ref="AO6" si="10">(22-T6)*3</f>
        <v>3.5999999999999979</v>
      </c>
      <c r="AP6" s="8">
        <v>5</v>
      </c>
      <c r="AQ6" s="4">
        <f t="shared" ref="AQ6:AQ13" si="11">SUM(AL6:AP6)</f>
        <v>128.48851063829787</v>
      </c>
      <c r="AR6" s="4">
        <f t="shared" ref="AR6:AR13" si="12">(AQ6/113.974)*100</f>
        <v>112.73493133372337</v>
      </c>
      <c r="AS6" s="1"/>
    </row>
    <row r="7" spans="1:45" ht="27" customHeight="1" x14ac:dyDescent="0.2">
      <c r="A7" s="1">
        <v>26</v>
      </c>
      <c r="B7" s="21" t="s">
        <v>124</v>
      </c>
      <c r="C7" s="21" t="s">
        <v>125</v>
      </c>
      <c r="D7" s="1" t="s">
        <v>126</v>
      </c>
      <c r="E7" s="1" t="s">
        <v>74</v>
      </c>
      <c r="F7" s="1"/>
      <c r="G7" s="1" t="s">
        <v>68</v>
      </c>
      <c r="H7" s="22">
        <v>45758</v>
      </c>
      <c r="I7" s="1" t="s">
        <v>69</v>
      </c>
      <c r="J7" s="2">
        <v>133</v>
      </c>
      <c r="K7" s="24">
        <v>238.5</v>
      </c>
      <c r="L7" s="2">
        <f t="shared" si="0"/>
        <v>105.5</v>
      </c>
      <c r="M7" s="3">
        <f t="shared" si="1"/>
        <v>0.74822695035460995</v>
      </c>
      <c r="N7" s="3">
        <f t="shared" si="2"/>
        <v>99.763593380614651</v>
      </c>
      <c r="O7" s="3">
        <f t="shared" si="3"/>
        <v>0.71621621621621623</v>
      </c>
      <c r="P7" s="8">
        <v>20.651315789473681</v>
      </c>
      <c r="Q7" s="70">
        <v>56.13</v>
      </c>
      <c r="R7" s="70">
        <v>11.59</v>
      </c>
      <c r="S7" s="8">
        <v>5.69</v>
      </c>
      <c r="T7" s="17">
        <v>18.88</v>
      </c>
      <c r="U7" s="17">
        <v>17.8</v>
      </c>
      <c r="V7" s="1">
        <v>80</v>
      </c>
      <c r="W7" s="27">
        <v>1.6</v>
      </c>
      <c r="X7" s="27">
        <v>1.3</v>
      </c>
      <c r="Y7" s="27">
        <v>1</v>
      </c>
      <c r="Z7" s="27">
        <v>33</v>
      </c>
      <c r="AA7" s="8">
        <v>0.20951900000000001</v>
      </c>
      <c r="AB7" s="8">
        <v>2.9684520000000001</v>
      </c>
      <c r="AC7" s="8">
        <v>1.25</v>
      </c>
      <c r="AD7" s="4">
        <f t="shared" si="4"/>
        <v>127.2536170212766</v>
      </c>
      <c r="AE7" s="4">
        <f t="shared" si="5"/>
        <v>103.01184057804522</v>
      </c>
      <c r="AF7" s="62" t="s">
        <v>127</v>
      </c>
      <c r="AG7" s="1"/>
      <c r="AH7" s="5">
        <f t="shared" si="6"/>
        <v>333</v>
      </c>
      <c r="AI7" s="3">
        <f t="shared" si="7"/>
        <v>0.71621621621621623</v>
      </c>
      <c r="AJ7" s="6">
        <v>46091</v>
      </c>
      <c r="AK7" s="1">
        <v>26</v>
      </c>
      <c r="AL7" s="7">
        <f t="shared" si="8"/>
        <v>44.893617021276597</v>
      </c>
      <c r="AM7" s="3">
        <v>22</v>
      </c>
      <c r="AN7" s="3">
        <f t="shared" si="9"/>
        <v>46.36</v>
      </c>
      <c r="AO7" s="8">
        <v>9</v>
      </c>
      <c r="AP7" s="8">
        <v>5</v>
      </c>
      <c r="AQ7" s="4">
        <f t="shared" si="11"/>
        <v>127.2536170212766</v>
      </c>
      <c r="AR7" s="4">
        <f t="shared" si="12"/>
        <v>111.6514442076935</v>
      </c>
      <c r="AS7" s="1"/>
    </row>
    <row r="8" spans="1:45" ht="27" customHeight="1" x14ac:dyDescent="0.2">
      <c r="A8" s="1">
        <v>70</v>
      </c>
      <c r="B8" s="21" t="s">
        <v>182</v>
      </c>
      <c r="C8" s="5">
        <v>1001546</v>
      </c>
      <c r="D8" s="65" t="s">
        <v>181</v>
      </c>
      <c r="E8" s="1" t="s">
        <v>74</v>
      </c>
      <c r="F8" s="1"/>
      <c r="G8" s="1" t="s">
        <v>68</v>
      </c>
      <c r="H8" s="22">
        <v>45787</v>
      </c>
      <c r="I8" s="1" t="s">
        <v>96</v>
      </c>
      <c r="J8" s="2">
        <v>104</v>
      </c>
      <c r="K8" s="24">
        <v>228</v>
      </c>
      <c r="L8" s="2">
        <f t="shared" si="0"/>
        <v>124</v>
      </c>
      <c r="M8" s="3">
        <f t="shared" si="1"/>
        <v>0.87943262411347523</v>
      </c>
      <c r="N8" s="3">
        <f t="shared" si="2"/>
        <v>117.25768321513004</v>
      </c>
      <c r="O8" s="3">
        <f t="shared" si="3"/>
        <v>0.75</v>
      </c>
      <c r="P8" s="3">
        <v>17.337499999999999</v>
      </c>
      <c r="Q8" s="1">
        <v>60.03</v>
      </c>
      <c r="R8" s="70">
        <v>10.41</v>
      </c>
      <c r="S8" s="8">
        <v>5.17</v>
      </c>
      <c r="T8" s="3">
        <v>21.63</v>
      </c>
      <c r="U8" s="3">
        <v>19.100000000000001</v>
      </c>
      <c r="V8" s="1">
        <v>64</v>
      </c>
      <c r="W8" s="27">
        <v>1</v>
      </c>
      <c r="X8" s="27">
        <v>1.2</v>
      </c>
      <c r="Y8" s="27">
        <v>1</v>
      </c>
      <c r="Z8" s="2">
        <v>32.5</v>
      </c>
      <c r="AA8" s="8">
        <v>0.17663200000000001</v>
      </c>
      <c r="AB8" s="8">
        <v>2.8399350000000001</v>
      </c>
      <c r="AC8" s="8">
        <v>1.25</v>
      </c>
      <c r="AD8" s="4">
        <f t="shared" si="4"/>
        <v>119.82095744680851</v>
      </c>
      <c r="AE8" s="4">
        <f t="shared" si="5"/>
        <v>96.995100456403151</v>
      </c>
      <c r="AF8" s="62" t="s">
        <v>178</v>
      </c>
      <c r="AG8" s="1"/>
      <c r="AH8" s="5">
        <f t="shared" si="6"/>
        <v>304</v>
      </c>
      <c r="AI8" s="3">
        <f t="shared" si="7"/>
        <v>0.75</v>
      </c>
      <c r="AJ8" s="6">
        <v>46091</v>
      </c>
      <c r="AK8" s="1">
        <v>70</v>
      </c>
      <c r="AL8" s="7">
        <f t="shared" si="8"/>
        <v>52.765957446808514</v>
      </c>
      <c r="AM8" s="3">
        <f>4*S8</f>
        <v>20.68</v>
      </c>
      <c r="AN8" s="3">
        <f t="shared" si="9"/>
        <v>41.64</v>
      </c>
      <c r="AO8" s="8">
        <f t="shared" ref="AO8:AO14" si="13">(22-T8)*3</f>
        <v>1.110000000000003</v>
      </c>
      <c r="AP8" s="8">
        <f t="shared" ref="AP8:AP14" si="14">(22-U8)*1.25</f>
        <v>3.6249999999999982</v>
      </c>
      <c r="AQ8" s="4">
        <f t="shared" si="11"/>
        <v>119.82095744680851</v>
      </c>
      <c r="AR8" s="4">
        <f t="shared" si="12"/>
        <v>105.13008005931923</v>
      </c>
      <c r="AS8" s="1"/>
    </row>
    <row r="9" spans="1:45" ht="27" customHeight="1" x14ac:dyDescent="0.2">
      <c r="A9" s="1">
        <v>28</v>
      </c>
      <c r="B9" s="21" t="s">
        <v>131</v>
      </c>
      <c r="C9" s="21" t="s">
        <v>132</v>
      </c>
      <c r="D9" s="1" t="s">
        <v>133</v>
      </c>
      <c r="E9" s="1" t="s">
        <v>74</v>
      </c>
      <c r="F9" s="1"/>
      <c r="G9" s="1" t="s">
        <v>68</v>
      </c>
      <c r="H9" s="22">
        <v>45752</v>
      </c>
      <c r="I9" s="1" t="s">
        <v>76</v>
      </c>
      <c r="J9" s="2">
        <v>104</v>
      </c>
      <c r="K9" s="24">
        <v>209</v>
      </c>
      <c r="L9" s="2">
        <f t="shared" si="0"/>
        <v>105</v>
      </c>
      <c r="M9" s="3">
        <f t="shared" si="1"/>
        <v>0.74468085106382975</v>
      </c>
      <c r="N9" s="3">
        <f t="shared" si="2"/>
        <v>99.290780141843967</v>
      </c>
      <c r="O9" s="3">
        <f t="shared" si="3"/>
        <v>0.61651917404129797</v>
      </c>
      <c r="P9" s="8">
        <v>18.442105263157895</v>
      </c>
      <c r="Q9" s="70">
        <v>55.48</v>
      </c>
      <c r="R9" s="70">
        <v>10.23</v>
      </c>
      <c r="S9" s="8">
        <v>5.43</v>
      </c>
      <c r="T9" s="17">
        <v>19</v>
      </c>
      <c r="U9" s="17">
        <v>20.2</v>
      </c>
      <c r="V9" s="1">
        <v>80</v>
      </c>
      <c r="W9" s="27">
        <v>2</v>
      </c>
      <c r="X9" s="27">
        <v>1</v>
      </c>
      <c r="Y9" s="27">
        <v>1.5</v>
      </c>
      <c r="Z9" s="15">
        <v>32.5</v>
      </c>
      <c r="AA9" s="8">
        <v>0.14873700000000001</v>
      </c>
      <c r="AB9" s="8">
        <v>2.5449549999999999</v>
      </c>
      <c r="AC9" s="8">
        <v>1.22</v>
      </c>
      <c r="AD9" s="4">
        <f t="shared" si="4"/>
        <v>118.57085106382978</v>
      </c>
      <c r="AE9" s="4">
        <f>(AD9/123.533)*100</f>
        <v>95.983138970015929</v>
      </c>
      <c r="AF9" s="62" t="s">
        <v>127</v>
      </c>
      <c r="AG9" s="1"/>
      <c r="AH9" s="5">
        <f t="shared" si="6"/>
        <v>339</v>
      </c>
      <c r="AI9" s="3">
        <f t="shared" si="7"/>
        <v>0.61651917404129797</v>
      </c>
      <c r="AJ9" s="6">
        <v>46091</v>
      </c>
      <c r="AK9" s="1">
        <v>28</v>
      </c>
      <c r="AL9" s="7">
        <f t="shared" si="8"/>
        <v>44.680851063829785</v>
      </c>
      <c r="AM9" s="3">
        <f>4*S9</f>
        <v>21.72</v>
      </c>
      <c r="AN9" s="3">
        <f t="shared" si="9"/>
        <v>40.92</v>
      </c>
      <c r="AO9" s="8">
        <f t="shared" si="13"/>
        <v>9</v>
      </c>
      <c r="AP9" s="8">
        <f t="shared" si="14"/>
        <v>2.2500000000000009</v>
      </c>
      <c r="AQ9" s="4">
        <f t="shared" si="11"/>
        <v>118.57085106382978</v>
      </c>
      <c r="AR9" s="4">
        <f t="shared" si="12"/>
        <v>104.0332453575638</v>
      </c>
      <c r="AS9" s="1"/>
    </row>
    <row r="10" spans="1:45" s="110" customFormat="1" ht="12" x14ac:dyDescent="0.2">
      <c r="A10" s="101"/>
      <c r="B10" s="102" t="s">
        <v>236</v>
      </c>
      <c r="C10" s="103"/>
      <c r="D10" s="103"/>
      <c r="E10" s="103"/>
      <c r="F10" s="104"/>
      <c r="G10" s="105"/>
      <c r="H10" s="105">
        <f>AVERAGE(H6:H9)</f>
        <v>45755.5</v>
      </c>
      <c r="I10" s="107"/>
      <c r="J10" s="107">
        <f>AVERAGE(J6:J9)</f>
        <v>115.25</v>
      </c>
      <c r="K10" s="107">
        <f t="shared" ref="K10:AE10" si="15">AVERAGE(K6:K9)</f>
        <v>226.375</v>
      </c>
      <c r="L10" s="107">
        <f t="shared" si="15"/>
        <v>111.125</v>
      </c>
      <c r="M10" s="108">
        <f t="shared" si="15"/>
        <v>0.78812056737588654</v>
      </c>
      <c r="N10" s="108">
        <f t="shared" si="15"/>
        <v>105.08274231678487</v>
      </c>
      <c r="O10" s="108">
        <f t="shared" si="15"/>
        <v>0.67778767270099061</v>
      </c>
      <c r="P10" s="108">
        <f t="shared" si="15"/>
        <v>19.066447368421052</v>
      </c>
      <c r="Q10" s="107">
        <f t="shared" si="15"/>
        <v>59.002499999999998</v>
      </c>
      <c r="R10" s="108">
        <f t="shared" si="15"/>
        <v>11.25</v>
      </c>
      <c r="S10" s="108">
        <f t="shared" si="15"/>
        <v>5.6875</v>
      </c>
      <c r="T10" s="108">
        <f t="shared" si="15"/>
        <v>20.077500000000001</v>
      </c>
      <c r="U10" s="108">
        <f t="shared" si="15"/>
        <v>18.75</v>
      </c>
      <c r="V10" s="106">
        <f t="shared" si="15"/>
        <v>72</v>
      </c>
      <c r="W10" s="107">
        <f t="shared" si="15"/>
        <v>1.625</v>
      </c>
      <c r="X10" s="107">
        <f t="shared" si="15"/>
        <v>1.125</v>
      </c>
      <c r="Y10" s="107">
        <f t="shared" si="15"/>
        <v>1.125</v>
      </c>
      <c r="Z10" s="107">
        <f t="shared" si="15"/>
        <v>32.625</v>
      </c>
      <c r="AA10" s="108">
        <f t="shared" si="15"/>
        <v>0.20030275</v>
      </c>
      <c r="AB10" s="108">
        <f t="shared" si="15"/>
        <v>2.8807352499999999</v>
      </c>
      <c r="AC10" s="108">
        <f t="shared" si="15"/>
        <v>1.2749999999999999</v>
      </c>
      <c r="AD10" s="109">
        <f t="shared" si="15"/>
        <v>123.53348404255318</v>
      </c>
      <c r="AE10" s="109">
        <f t="shared" si="15"/>
        <v>100.00039183258983</v>
      </c>
    </row>
    <row r="11" spans="1:45" s="110" customFormat="1" ht="12" x14ac:dyDescent="0.2">
      <c r="A11" s="101"/>
      <c r="B11" s="111" t="s">
        <v>237</v>
      </c>
      <c r="C11" s="111"/>
      <c r="D11" s="111"/>
      <c r="E11" s="111"/>
      <c r="F11" s="111"/>
      <c r="G11" s="111"/>
      <c r="H11" s="111"/>
      <c r="I11" s="111"/>
      <c r="J11" s="112"/>
      <c r="K11" s="113"/>
      <c r="L11" s="114"/>
      <c r="M11" s="114"/>
      <c r="N11" s="114"/>
      <c r="O11" s="115"/>
      <c r="P11" s="115"/>
      <c r="Q11" s="115"/>
      <c r="R11" s="116"/>
      <c r="S11" s="116"/>
      <c r="T11" s="112"/>
      <c r="U11" s="115"/>
      <c r="V11" s="117"/>
      <c r="W11" s="115"/>
      <c r="X11" s="113"/>
      <c r="Y11" s="115"/>
      <c r="Z11" s="117"/>
      <c r="AA11" s="118"/>
      <c r="AB11" s="114"/>
      <c r="AC11" s="114"/>
      <c r="AD11" s="119"/>
    </row>
    <row r="12" spans="1:45" s="110" customFormat="1" ht="12" x14ac:dyDescent="0.2">
      <c r="A12" s="101"/>
      <c r="B12" s="120" t="s">
        <v>238</v>
      </c>
      <c r="C12" s="121"/>
      <c r="D12" s="121"/>
      <c r="E12" s="122"/>
      <c r="F12" s="123"/>
      <c r="G12" s="124"/>
      <c r="H12" s="124">
        <f>(H10+H22)/2</f>
        <v>45760.305555555555</v>
      </c>
      <c r="I12" s="12"/>
      <c r="J12" s="12">
        <f>(J10+J22)/2</f>
        <v>116.31944444444444</v>
      </c>
      <c r="K12" s="12">
        <f t="shared" ref="K12:AE12" si="16">(K10+K22)/2</f>
        <v>221.65972222222223</v>
      </c>
      <c r="L12" s="12">
        <f t="shared" si="16"/>
        <v>105.34027777777777</v>
      </c>
      <c r="M12" s="7">
        <f t="shared" si="16"/>
        <v>0.74709416863672184</v>
      </c>
      <c r="N12" s="7">
        <f t="shared" si="16"/>
        <v>99.61255581822958</v>
      </c>
      <c r="O12" s="7">
        <f t="shared" si="16"/>
        <v>0.67150821566461172</v>
      </c>
      <c r="P12" s="7">
        <f t="shared" si="16"/>
        <v>18.233991228070174</v>
      </c>
      <c r="Q12" s="12">
        <f t="shared" si="16"/>
        <v>56.942916666666662</v>
      </c>
      <c r="R12" s="7">
        <f t="shared" si="16"/>
        <v>10.378333333333334</v>
      </c>
      <c r="S12" s="7">
        <f t="shared" si="16"/>
        <v>5.3848611111111104</v>
      </c>
      <c r="T12" s="7">
        <f t="shared" si="16"/>
        <v>20.894305555555555</v>
      </c>
      <c r="U12" s="7">
        <f t="shared" si="16"/>
        <v>19.442777777777778</v>
      </c>
      <c r="V12" s="9">
        <f t="shared" si="16"/>
        <v>67.888888888888886</v>
      </c>
      <c r="W12" s="12">
        <f t="shared" si="16"/>
        <v>1.6458333333333335</v>
      </c>
      <c r="X12" s="12">
        <f t="shared" si="16"/>
        <v>1.3013888888888889</v>
      </c>
      <c r="Y12" s="12">
        <f t="shared" si="16"/>
        <v>1.2291666666666665</v>
      </c>
      <c r="Z12" s="12">
        <f t="shared" si="16"/>
        <v>32.118055555555557</v>
      </c>
      <c r="AA12" s="7">
        <f t="shared" si="16"/>
        <v>0.21823659722222222</v>
      </c>
      <c r="AB12" s="7">
        <f t="shared" si="16"/>
        <v>2.943771958333333</v>
      </c>
      <c r="AC12" s="7">
        <f t="shared" si="16"/>
        <v>1.3347222222222221</v>
      </c>
      <c r="AD12" s="125">
        <f t="shared" si="16"/>
        <v>113.6189140070922</v>
      </c>
      <c r="AE12" s="125">
        <f t="shared" si="16"/>
        <v>100.00036175928612</v>
      </c>
    </row>
    <row r="13" spans="1:45" ht="27" customHeight="1" x14ac:dyDescent="0.2">
      <c r="A13" s="1">
        <v>2</v>
      </c>
      <c r="B13" s="21" t="s">
        <v>71</v>
      </c>
      <c r="C13" s="5">
        <v>1001479</v>
      </c>
      <c r="D13" s="1" t="s">
        <v>66</v>
      </c>
      <c r="E13" s="1" t="s">
        <v>67</v>
      </c>
      <c r="F13" s="1"/>
      <c r="G13" s="1" t="s">
        <v>68</v>
      </c>
      <c r="H13" s="22">
        <v>45722</v>
      </c>
      <c r="I13" s="1" t="s">
        <v>69</v>
      </c>
      <c r="J13" s="2">
        <v>146.5</v>
      </c>
      <c r="K13" s="24">
        <v>246.5</v>
      </c>
      <c r="L13" s="2">
        <f t="shared" si="0"/>
        <v>100</v>
      </c>
      <c r="M13" s="3">
        <f t="shared" si="1"/>
        <v>0.70921985815602839</v>
      </c>
      <c r="N13" s="3">
        <f t="shared" si="2"/>
        <v>94.562647754137117</v>
      </c>
      <c r="O13" s="3">
        <f t="shared" si="3"/>
        <v>0.66802168021680219</v>
      </c>
      <c r="P13" s="8">
        <v>21.948026315789477</v>
      </c>
      <c r="Q13" s="71">
        <v>49.91</v>
      </c>
      <c r="R13" s="70">
        <v>10.95</v>
      </c>
      <c r="S13" s="8">
        <v>5.56</v>
      </c>
      <c r="T13" s="17">
        <v>21.18</v>
      </c>
      <c r="U13" s="17">
        <v>18.18</v>
      </c>
      <c r="V13" s="1">
        <v>64</v>
      </c>
      <c r="W13" s="27">
        <v>1.1000000000000001</v>
      </c>
      <c r="X13" s="27">
        <v>1.9</v>
      </c>
      <c r="Y13" s="27">
        <v>1</v>
      </c>
      <c r="Z13" s="27">
        <v>31</v>
      </c>
      <c r="AA13" s="8">
        <v>0.24379000000000001</v>
      </c>
      <c r="AB13" s="8">
        <v>3.0288330000000001</v>
      </c>
      <c r="AC13" s="8">
        <v>1.23</v>
      </c>
      <c r="AD13" s="4">
        <f t="shared" si="4"/>
        <v>115.58819148936169</v>
      </c>
      <c r="AE13" s="4">
        <f t="shared" ref="AE13:AE20" si="17">(AD13/103.704)*100</f>
        <v>111.45972333696068</v>
      </c>
      <c r="AF13" s="62" t="s">
        <v>70</v>
      </c>
      <c r="AG13" s="1"/>
      <c r="AH13" s="5">
        <f t="shared" si="6"/>
        <v>369</v>
      </c>
      <c r="AI13" s="3">
        <f t="shared" si="7"/>
        <v>0.66802168021680219</v>
      </c>
      <c r="AJ13" s="6">
        <v>46091</v>
      </c>
      <c r="AK13" s="1">
        <v>2</v>
      </c>
      <c r="AL13" s="7">
        <f t="shared" si="8"/>
        <v>42.553191489361701</v>
      </c>
      <c r="AM13" s="3">
        <v>22</v>
      </c>
      <c r="AN13" s="3">
        <f t="shared" si="9"/>
        <v>43.8</v>
      </c>
      <c r="AO13" s="8">
        <f t="shared" si="13"/>
        <v>2.4600000000000009</v>
      </c>
      <c r="AP13" s="8">
        <f t="shared" si="14"/>
        <v>4.7750000000000004</v>
      </c>
      <c r="AQ13" s="4">
        <f t="shared" si="11"/>
        <v>115.58819148936169</v>
      </c>
      <c r="AR13" s="4">
        <f t="shared" si="12"/>
        <v>101.41628045814106</v>
      </c>
      <c r="AS13" s="1"/>
    </row>
    <row r="14" spans="1:45" ht="27" customHeight="1" x14ac:dyDescent="0.2">
      <c r="A14" s="1">
        <v>69</v>
      </c>
      <c r="B14" s="21" t="s">
        <v>180</v>
      </c>
      <c r="C14" s="5">
        <v>1001544</v>
      </c>
      <c r="D14" s="65" t="s">
        <v>181</v>
      </c>
      <c r="E14" s="1" t="s">
        <v>74</v>
      </c>
      <c r="F14" s="1"/>
      <c r="G14" s="1" t="s">
        <v>68</v>
      </c>
      <c r="H14" s="22">
        <v>45785</v>
      </c>
      <c r="I14" s="1" t="s">
        <v>96</v>
      </c>
      <c r="J14" s="2">
        <v>105</v>
      </c>
      <c r="K14" s="24">
        <v>231.5</v>
      </c>
      <c r="L14" s="2">
        <f t="shared" ref="L14:L19" si="18">K14-J14</f>
        <v>126.5</v>
      </c>
      <c r="M14" s="3">
        <f t="shared" ref="M14:M19" si="19">L14/141</f>
        <v>0.8971631205673759</v>
      </c>
      <c r="N14" s="3">
        <f t="shared" ref="N14:N19" si="20">(M14/0.75)*100</f>
        <v>119.62174940898345</v>
      </c>
      <c r="O14" s="3">
        <f t="shared" si="3"/>
        <v>0.75653594771241828</v>
      </c>
      <c r="P14" s="3">
        <v>17.385526315789473</v>
      </c>
      <c r="Q14" s="1">
        <v>52.46</v>
      </c>
      <c r="R14" s="70">
        <v>9.1199999999999992</v>
      </c>
      <c r="S14" s="8">
        <v>5.17</v>
      </c>
      <c r="T14" s="3">
        <v>21.58</v>
      </c>
      <c r="U14" s="3">
        <v>19.579999999999998</v>
      </c>
      <c r="V14" s="1">
        <v>64</v>
      </c>
      <c r="W14" s="2">
        <v>1.1000000000000001</v>
      </c>
      <c r="X14" s="27">
        <v>1.7</v>
      </c>
      <c r="Y14" s="27">
        <v>1</v>
      </c>
      <c r="Z14" s="2">
        <v>33.5</v>
      </c>
      <c r="AA14" s="8">
        <v>0.24010100000000001</v>
      </c>
      <c r="AB14" s="8">
        <v>3.368376</v>
      </c>
      <c r="AC14" s="8">
        <v>1.46</v>
      </c>
      <c r="AD14" s="4">
        <f t="shared" ref="AD14:AD21" si="21">SUM(AL14:AP14)</f>
        <v>115.27478723404256</v>
      </c>
      <c r="AE14" s="4">
        <f t="shared" si="17"/>
        <v>111.15751295421832</v>
      </c>
      <c r="AF14" s="62" t="s">
        <v>178</v>
      </c>
      <c r="AG14" s="1"/>
      <c r="AH14" s="5">
        <f t="shared" si="6"/>
        <v>306</v>
      </c>
      <c r="AI14" s="3">
        <f t="shared" si="7"/>
        <v>0.75653594771241828</v>
      </c>
      <c r="AJ14" s="6">
        <v>46091</v>
      </c>
      <c r="AK14" s="1">
        <v>69</v>
      </c>
      <c r="AL14" s="7">
        <f t="shared" ref="AL14:AL21" si="22">M14*60</f>
        <v>53.829787234042556</v>
      </c>
      <c r="AM14" s="3">
        <f>4*S14</f>
        <v>20.68</v>
      </c>
      <c r="AN14" s="3">
        <f t="shared" ref="AN14:AN21" si="23">4*R14</f>
        <v>36.479999999999997</v>
      </c>
      <c r="AO14" s="8">
        <f t="shared" si="13"/>
        <v>1.2600000000000051</v>
      </c>
      <c r="AP14" s="8">
        <f t="shared" si="14"/>
        <v>3.0250000000000021</v>
      </c>
      <c r="AQ14" s="4">
        <f t="shared" ref="AQ14:AQ19" si="24">SUM(AL14:AP14)</f>
        <v>115.27478723404256</v>
      </c>
      <c r="AR14" s="4">
        <f t="shared" ref="AR14:AR19" si="25">(AQ14/113.974)*100</f>
        <v>101.1413017302565</v>
      </c>
      <c r="AS14" s="1"/>
    </row>
    <row r="15" spans="1:45" ht="27" customHeight="1" x14ac:dyDescent="0.2">
      <c r="A15" s="1">
        <v>27</v>
      </c>
      <c r="B15" s="21" t="s">
        <v>128</v>
      </c>
      <c r="C15" s="21" t="s">
        <v>129</v>
      </c>
      <c r="D15" s="1" t="s">
        <v>130</v>
      </c>
      <c r="E15" s="1" t="s">
        <v>74</v>
      </c>
      <c r="F15" s="1"/>
      <c r="G15" s="1" t="s">
        <v>68</v>
      </c>
      <c r="H15" s="22">
        <v>45741</v>
      </c>
      <c r="I15" s="1" t="s">
        <v>76</v>
      </c>
      <c r="J15" s="2">
        <v>127</v>
      </c>
      <c r="K15" s="23">
        <v>212</v>
      </c>
      <c r="L15" s="2">
        <f t="shared" si="18"/>
        <v>85</v>
      </c>
      <c r="M15" s="3">
        <f t="shared" si="19"/>
        <v>0.6028368794326241</v>
      </c>
      <c r="N15" s="3">
        <f t="shared" si="20"/>
        <v>80.378250591016538</v>
      </c>
      <c r="O15" s="3">
        <f t="shared" ref="O15:O21" si="26">K15/AH15</f>
        <v>0.60571428571428576</v>
      </c>
      <c r="P15" s="8">
        <v>17.481578947368423</v>
      </c>
      <c r="Q15" s="70">
        <v>61.72</v>
      </c>
      <c r="R15" s="70">
        <v>10.79</v>
      </c>
      <c r="S15" s="8">
        <v>4.6500000000000004</v>
      </c>
      <c r="T15" s="17">
        <v>20.63</v>
      </c>
      <c r="U15" s="3">
        <v>17.98</v>
      </c>
      <c r="V15" s="1">
        <v>64</v>
      </c>
      <c r="W15" s="27">
        <v>1.3</v>
      </c>
      <c r="X15" s="27">
        <v>1</v>
      </c>
      <c r="Y15" s="27">
        <v>4</v>
      </c>
      <c r="Z15" s="27">
        <v>31</v>
      </c>
      <c r="AA15" s="8">
        <v>0.26458399999999999</v>
      </c>
      <c r="AB15" s="8">
        <v>2.6343570000000001</v>
      </c>
      <c r="AC15" s="8">
        <v>1.24</v>
      </c>
      <c r="AD15" s="4">
        <f t="shared" si="21"/>
        <v>107.04021276595743</v>
      </c>
      <c r="AE15" s="4">
        <f t="shared" si="17"/>
        <v>103.21705311845004</v>
      </c>
      <c r="AF15" s="62" t="s">
        <v>127</v>
      </c>
      <c r="AG15" s="1"/>
      <c r="AH15" s="5">
        <f t="shared" ref="AH15:AH21" si="27">AJ15-H15</f>
        <v>350</v>
      </c>
      <c r="AI15" s="3">
        <f t="shared" ref="AI15:AI21" si="28">K15/AH15</f>
        <v>0.60571428571428576</v>
      </c>
      <c r="AJ15" s="6">
        <v>46091</v>
      </c>
      <c r="AK15" s="1">
        <v>27</v>
      </c>
      <c r="AL15" s="7">
        <f t="shared" si="22"/>
        <v>36.170212765957444</v>
      </c>
      <c r="AM15" s="3">
        <f>4*S15</f>
        <v>18.600000000000001</v>
      </c>
      <c r="AN15" s="3">
        <f t="shared" si="23"/>
        <v>43.16</v>
      </c>
      <c r="AO15" s="8">
        <f>(22-T15)*3</f>
        <v>4.110000000000003</v>
      </c>
      <c r="AP15" s="8">
        <v>5</v>
      </c>
      <c r="AQ15" s="4">
        <f t="shared" si="24"/>
        <v>107.04021276595743</v>
      </c>
      <c r="AR15" s="4">
        <f t="shared" si="25"/>
        <v>93.916342995733615</v>
      </c>
      <c r="AS15" s="1"/>
    </row>
    <row r="16" spans="1:45" ht="27" customHeight="1" x14ac:dyDescent="0.2">
      <c r="A16" s="1">
        <v>68</v>
      </c>
      <c r="B16" s="21" t="s">
        <v>179</v>
      </c>
      <c r="C16" s="5">
        <v>1001545</v>
      </c>
      <c r="D16" s="1" t="s">
        <v>177</v>
      </c>
      <c r="E16" s="1" t="s">
        <v>74</v>
      </c>
      <c r="F16" s="1"/>
      <c r="G16" s="1" t="s">
        <v>68</v>
      </c>
      <c r="H16" s="22">
        <v>45783</v>
      </c>
      <c r="I16" s="1" t="s">
        <v>136</v>
      </c>
      <c r="J16" s="2">
        <v>120</v>
      </c>
      <c r="K16" s="24">
        <v>213</v>
      </c>
      <c r="L16" s="2">
        <f t="shared" si="18"/>
        <v>93</v>
      </c>
      <c r="M16" s="3">
        <f t="shared" si="19"/>
        <v>0.65957446808510634</v>
      </c>
      <c r="N16" s="3">
        <f t="shared" si="20"/>
        <v>87.943262411347519</v>
      </c>
      <c r="O16" s="3">
        <f t="shared" si="26"/>
        <v>0.69155844155844159</v>
      </c>
      <c r="P16" s="3">
        <v>15.512500000000001</v>
      </c>
      <c r="Q16" s="1">
        <v>59.06</v>
      </c>
      <c r="R16" s="70">
        <v>9.16</v>
      </c>
      <c r="S16" s="8">
        <v>6.07</v>
      </c>
      <c r="T16" s="3">
        <v>21.45</v>
      </c>
      <c r="U16" s="3">
        <v>17.25</v>
      </c>
      <c r="V16" s="1">
        <v>64</v>
      </c>
      <c r="W16" s="27">
        <v>2.5</v>
      </c>
      <c r="X16" s="27">
        <v>1.1000000000000001</v>
      </c>
      <c r="Y16" s="27">
        <v>1</v>
      </c>
      <c r="Z16" s="2">
        <v>32.5</v>
      </c>
      <c r="AA16" s="8">
        <v>0.26023000000000002</v>
      </c>
      <c r="AB16" s="8">
        <v>2.7783850000000001</v>
      </c>
      <c r="AC16" s="8">
        <v>1.3</v>
      </c>
      <c r="AD16" s="4">
        <f t="shared" si="21"/>
        <v>104.86446808510638</v>
      </c>
      <c r="AE16" s="4">
        <f t="shared" si="17"/>
        <v>101.11901959915373</v>
      </c>
      <c r="AF16" s="62" t="s">
        <v>178</v>
      </c>
      <c r="AG16" s="1"/>
      <c r="AH16" s="5">
        <f t="shared" si="27"/>
        <v>308</v>
      </c>
      <c r="AI16" s="3">
        <f t="shared" si="28"/>
        <v>0.69155844155844159</v>
      </c>
      <c r="AJ16" s="6">
        <v>46091</v>
      </c>
      <c r="AK16" s="1">
        <v>68</v>
      </c>
      <c r="AL16" s="7">
        <f t="shared" si="22"/>
        <v>39.574468085106382</v>
      </c>
      <c r="AM16" s="3">
        <v>22</v>
      </c>
      <c r="AN16" s="3">
        <f t="shared" si="23"/>
        <v>36.64</v>
      </c>
      <c r="AO16" s="8">
        <f>(22-T16)*3</f>
        <v>1.6500000000000021</v>
      </c>
      <c r="AP16" s="8">
        <v>5</v>
      </c>
      <c r="AQ16" s="4">
        <f t="shared" si="24"/>
        <v>104.86446808510638</v>
      </c>
      <c r="AR16" s="4">
        <f t="shared" si="25"/>
        <v>92.007359647907748</v>
      </c>
      <c r="AS16" s="1"/>
    </row>
    <row r="17" spans="1:45" ht="27" customHeight="1" x14ac:dyDescent="0.2">
      <c r="A17" s="1">
        <v>1</v>
      </c>
      <c r="B17" s="21" t="s">
        <v>65</v>
      </c>
      <c r="C17" s="5">
        <v>1001476</v>
      </c>
      <c r="D17" s="1" t="s">
        <v>66</v>
      </c>
      <c r="E17" s="1" t="s">
        <v>67</v>
      </c>
      <c r="F17" s="1" t="s">
        <v>110</v>
      </c>
      <c r="G17" s="1" t="s">
        <v>68</v>
      </c>
      <c r="H17" s="22">
        <v>45721</v>
      </c>
      <c r="I17" s="1" t="s">
        <v>69</v>
      </c>
      <c r="J17" s="2">
        <v>177</v>
      </c>
      <c r="K17" s="24">
        <v>265</v>
      </c>
      <c r="L17" s="2">
        <f t="shared" si="18"/>
        <v>88</v>
      </c>
      <c r="M17" s="3">
        <f t="shared" si="19"/>
        <v>0.62411347517730498</v>
      </c>
      <c r="N17" s="3">
        <f t="shared" si="20"/>
        <v>83.215130023640654</v>
      </c>
      <c r="O17" s="3">
        <f t="shared" si="26"/>
        <v>0.71621621621621623</v>
      </c>
      <c r="P17" s="8">
        <v>22.716447368421054</v>
      </c>
      <c r="Q17" s="71">
        <v>52.42</v>
      </c>
      <c r="R17" s="70">
        <v>11.91</v>
      </c>
      <c r="S17" s="8">
        <v>4.6500000000000004</v>
      </c>
      <c r="T17" s="19">
        <v>24.95</v>
      </c>
      <c r="U17" s="3">
        <v>18.649999999999999</v>
      </c>
      <c r="V17" s="1">
        <v>58</v>
      </c>
      <c r="W17" s="27">
        <v>1.5</v>
      </c>
      <c r="X17" s="27">
        <v>1.8</v>
      </c>
      <c r="Y17" s="27">
        <v>1</v>
      </c>
      <c r="Z17" s="27">
        <v>35</v>
      </c>
      <c r="AA17" s="8">
        <v>0.25865700000000003</v>
      </c>
      <c r="AB17" s="8">
        <v>3.5656759999999998</v>
      </c>
      <c r="AC17" s="8">
        <v>1.35</v>
      </c>
      <c r="AD17" s="4">
        <f t="shared" si="21"/>
        <v>101.8743085106383</v>
      </c>
      <c r="AE17" s="4">
        <f t="shared" si="17"/>
        <v>98.235659676230725</v>
      </c>
      <c r="AF17" s="62" t="s">
        <v>70</v>
      </c>
      <c r="AG17" s="1"/>
      <c r="AH17" s="5">
        <f t="shared" si="27"/>
        <v>370</v>
      </c>
      <c r="AI17" s="3">
        <f t="shared" si="28"/>
        <v>0.71621621621621623</v>
      </c>
      <c r="AJ17" s="6">
        <v>46091</v>
      </c>
      <c r="AK17" s="1">
        <v>1</v>
      </c>
      <c r="AL17" s="7">
        <f t="shared" si="22"/>
        <v>37.446808510638299</v>
      </c>
      <c r="AM17" s="3">
        <f t="shared" ref="AM17" si="29">4*S17</f>
        <v>18.600000000000001</v>
      </c>
      <c r="AN17" s="3">
        <f t="shared" si="23"/>
        <v>47.64</v>
      </c>
      <c r="AO17" s="8">
        <v>-6</v>
      </c>
      <c r="AP17" s="8">
        <f>(22-U17)*1.25</f>
        <v>4.1875000000000018</v>
      </c>
      <c r="AQ17" s="4">
        <f t="shared" si="24"/>
        <v>101.8743085106383</v>
      </c>
      <c r="AR17" s="4">
        <f t="shared" si="25"/>
        <v>89.383814300312608</v>
      </c>
      <c r="AS17" s="1"/>
    </row>
    <row r="18" spans="1:45" ht="27" customHeight="1" x14ac:dyDescent="0.2">
      <c r="A18" s="1">
        <v>66</v>
      </c>
      <c r="B18" s="21" t="s">
        <v>176</v>
      </c>
      <c r="C18" s="5">
        <v>1001548</v>
      </c>
      <c r="D18" s="1" t="s">
        <v>177</v>
      </c>
      <c r="E18" s="1" t="s">
        <v>74</v>
      </c>
      <c r="F18" s="1" t="s">
        <v>110</v>
      </c>
      <c r="G18" s="1" t="s">
        <v>68</v>
      </c>
      <c r="H18" s="22">
        <v>45790</v>
      </c>
      <c r="I18" s="1" t="s">
        <v>136</v>
      </c>
      <c r="J18" s="2">
        <v>74</v>
      </c>
      <c r="K18" s="24">
        <v>169.5</v>
      </c>
      <c r="L18" s="2">
        <f t="shared" si="18"/>
        <v>95.5</v>
      </c>
      <c r="M18" s="3">
        <f t="shared" si="19"/>
        <v>0.67730496453900713</v>
      </c>
      <c r="N18" s="3">
        <f t="shared" si="20"/>
        <v>90.307328605200951</v>
      </c>
      <c r="O18" s="3">
        <f t="shared" si="26"/>
        <v>0.56312292358803984</v>
      </c>
      <c r="P18" s="3">
        <v>15.224342105263158</v>
      </c>
      <c r="Q18" s="1">
        <v>58.37</v>
      </c>
      <c r="R18" s="73">
        <v>8.89</v>
      </c>
      <c r="S18" s="8">
        <v>5.82</v>
      </c>
      <c r="T18" s="3">
        <v>20.5</v>
      </c>
      <c r="U18" s="3">
        <v>22.9</v>
      </c>
      <c r="V18" s="1">
        <v>70</v>
      </c>
      <c r="W18" s="27">
        <v>1.5</v>
      </c>
      <c r="X18" s="27">
        <v>2.1</v>
      </c>
      <c r="Y18" s="27">
        <v>1</v>
      </c>
      <c r="Z18" s="2">
        <v>33.5</v>
      </c>
      <c r="AA18" s="8">
        <v>0.19569600000000001</v>
      </c>
      <c r="AB18" s="8">
        <v>2.254591</v>
      </c>
      <c r="AC18" s="8">
        <v>1.33</v>
      </c>
      <c r="AD18" s="4">
        <f t="shared" si="21"/>
        <v>101.57329787234043</v>
      </c>
      <c r="AE18" s="4">
        <f t="shared" si="17"/>
        <v>97.945400247184722</v>
      </c>
      <c r="AF18" s="62" t="s">
        <v>178</v>
      </c>
      <c r="AG18" s="1"/>
      <c r="AH18" s="5">
        <f t="shared" si="27"/>
        <v>301</v>
      </c>
      <c r="AI18" s="3">
        <f t="shared" si="28"/>
        <v>0.56312292358803984</v>
      </c>
      <c r="AJ18" s="6">
        <v>46091</v>
      </c>
      <c r="AK18" s="1">
        <v>66</v>
      </c>
      <c r="AL18" s="7">
        <f t="shared" si="22"/>
        <v>40.638297872340431</v>
      </c>
      <c r="AM18" s="3">
        <v>22</v>
      </c>
      <c r="AN18" s="3">
        <f t="shared" si="23"/>
        <v>35.56</v>
      </c>
      <c r="AO18" s="8">
        <f>(22-T18)*3</f>
        <v>4.5</v>
      </c>
      <c r="AP18" s="8">
        <f>(22-U18)*1.25</f>
        <v>-1.1249999999999982</v>
      </c>
      <c r="AQ18" s="4">
        <f t="shared" si="24"/>
        <v>101.57329787234043</v>
      </c>
      <c r="AR18" s="4">
        <f t="shared" si="25"/>
        <v>89.119709646358316</v>
      </c>
      <c r="AS18" s="1"/>
    </row>
    <row r="19" spans="1:45" ht="27" customHeight="1" x14ac:dyDescent="0.2">
      <c r="A19" s="1">
        <v>17</v>
      </c>
      <c r="B19" s="21" t="s">
        <v>101</v>
      </c>
      <c r="C19" s="21" t="s">
        <v>102</v>
      </c>
      <c r="D19" s="1" t="s">
        <v>103</v>
      </c>
      <c r="E19" s="1" t="s">
        <v>74</v>
      </c>
      <c r="F19" s="1" t="s">
        <v>110</v>
      </c>
      <c r="G19" s="1" t="s">
        <v>68</v>
      </c>
      <c r="H19" s="22">
        <v>45780</v>
      </c>
      <c r="I19" s="1" t="s">
        <v>76</v>
      </c>
      <c r="J19" s="2">
        <v>113</v>
      </c>
      <c r="K19" s="24">
        <v>228.5</v>
      </c>
      <c r="L19" s="2">
        <f t="shared" si="18"/>
        <v>115.5</v>
      </c>
      <c r="M19" s="3">
        <f t="shared" si="19"/>
        <v>0.81914893617021278</v>
      </c>
      <c r="N19" s="3">
        <f t="shared" si="20"/>
        <v>109.21985815602837</v>
      </c>
      <c r="O19" s="3">
        <f t="shared" si="26"/>
        <v>0.73472668810289388</v>
      </c>
      <c r="P19" s="8">
        <v>15.224342105263158</v>
      </c>
      <c r="Q19" s="72">
        <v>57.26</v>
      </c>
      <c r="R19" s="73">
        <v>8.7200000000000006</v>
      </c>
      <c r="S19" s="8">
        <v>4.26</v>
      </c>
      <c r="T19" s="17">
        <v>22.83</v>
      </c>
      <c r="U19" s="3">
        <v>20.85</v>
      </c>
      <c r="V19" s="1">
        <v>62</v>
      </c>
      <c r="W19" s="27">
        <v>1</v>
      </c>
      <c r="X19" s="27">
        <v>1</v>
      </c>
      <c r="Y19" s="27">
        <v>1</v>
      </c>
      <c r="Z19" s="27">
        <v>30</v>
      </c>
      <c r="AA19" s="8">
        <v>0.27549400000000002</v>
      </c>
      <c r="AB19" s="8">
        <v>3.1284839999999998</v>
      </c>
      <c r="AC19" s="8">
        <v>1.37</v>
      </c>
      <c r="AD19" s="4">
        <f t="shared" si="21"/>
        <v>100.01643617021277</v>
      </c>
      <c r="AE19" s="4">
        <f t="shared" si="17"/>
        <v>96.444145038005075</v>
      </c>
      <c r="AF19" s="62" t="s">
        <v>104</v>
      </c>
      <c r="AG19" s="1"/>
      <c r="AH19" s="5">
        <f t="shared" si="27"/>
        <v>311</v>
      </c>
      <c r="AI19" s="3">
        <f t="shared" si="28"/>
        <v>0.73472668810289388</v>
      </c>
      <c r="AJ19" s="6">
        <v>46091</v>
      </c>
      <c r="AK19" s="1">
        <v>17</v>
      </c>
      <c r="AL19" s="7">
        <f t="shared" si="22"/>
        <v>49.148936170212764</v>
      </c>
      <c r="AM19" s="3">
        <f t="shared" ref="AM19:AM21" si="30">4*S19</f>
        <v>17.04</v>
      </c>
      <c r="AN19" s="3">
        <f t="shared" si="23"/>
        <v>34.880000000000003</v>
      </c>
      <c r="AO19" s="8">
        <f>(22-T19)*3</f>
        <v>-2.4899999999999949</v>
      </c>
      <c r="AP19" s="8">
        <f>(22-U19)*1.25</f>
        <v>1.4374999999999982</v>
      </c>
      <c r="AQ19" s="4">
        <f t="shared" si="24"/>
        <v>100.01643617021277</v>
      </c>
      <c r="AR19" s="4">
        <f t="shared" si="25"/>
        <v>87.753729947367617</v>
      </c>
      <c r="AS19" s="1"/>
    </row>
    <row r="20" spans="1:45" ht="27" customHeight="1" x14ac:dyDescent="0.2">
      <c r="A20" s="1">
        <v>18</v>
      </c>
      <c r="B20" s="21" t="s">
        <v>105</v>
      </c>
      <c r="C20" s="21" t="s">
        <v>106</v>
      </c>
      <c r="D20" s="1" t="s">
        <v>103</v>
      </c>
      <c r="E20" s="1" t="s">
        <v>74</v>
      </c>
      <c r="F20" s="1" t="s">
        <v>110</v>
      </c>
      <c r="G20" s="1" t="s">
        <v>68</v>
      </c>
      <c r="H20" s="22">
        <v>45785</v>
      </c>
      <c r="I20" s="1" t="s">
        <v>107</v>
      </c>
      <c r="J20" s="2">
        <v>99</v>
      </c>
      <c r="K20" s="24">
        <v>197</v>
      </c>
      <c r="L20" s="2">
        <f t="shared" ref="L20:L21" si="31">K20-J20</f>
        <v>98</v>
      </c>
      <c r="M20" s="3">
        <f t="shared" ref="M20:M21" si="32">L20/141</f>
        <v>0.69503546099290781</v>
      </c>
      <c r="N20" s="3">
        <f t="shared" ref="N20:N21" si="33">(M20/0.75)*100</f>
        <v>92.671394799054369</v>
      </c>
      <c r="O20" s="3">
        <f t="shared" si="26"/>
        <v>0.64379084967320266</v>
      </c>
      <c r="P20" s="8">
        <v>15.944736842105264</v>
      </c>
      <c r="Q20" s="72">
        <v>55.83</v>
      </c>
      <c r="R20" s="73">
        <v>8.9</v>
      </c>
      <c r="S20" s="8">
        <v>4.6500000000000004</v>
      </c>
      <c r="T20" s="17">
        <v>21.53</v>
      </c>
      <c r="U20" s="3">
        <v>23.13</v>
      </c>
      <c r="V20" s="1">
        <v>64</v>
      </c>
      <c r="W20" s="27">
        <v>2</v>
      </c>
      <c r="X20" s="27">
        <v>1.4</v>
      </c>
      <c r="Y20" s="27">
        <v>1</v>
      </c>
      <c r="Z20" s="27">
        <v>30</v>
      </c>
      <c r="AA20" s="8">
        <v>0.18720800000000001</v>
      </c>
      <c r="AB20" s="8">
        <v>2.9918420000000001</v>
      </c>
      <c r="AC20" s="8">
        <v>1.52</v>
      </c>
      <c r="AD20" s="4">
        <f t="shared" si="21"/>
        <v>95.899627659574463</v>
      </c>
      <c r="AE20" s="4">
        <f t="shared" si="17"/>
        <v>92.474376744941821</v>
      </c>
      <c r="AF20" s="62" t="s">
        <v>104</v>
      </c>
      <c r="AG20" s="1"/>
      <c r="AH20" s="5">
        <f t="shared" si="27"/>
        <v>306</v>
      </c>
      <c r="AI20" s="3">
        <f t="shared" si="28"/>
        <v>0.64379084967320266</v>
      </c>
      <c r="AJ20" s="6">
        <v>46091</v>
      </c>
      <c r="AK20" s="1">
        <v>18</v>
      </c>
      <c r="AL20" s="7">
        <f t="shared" si="22"/>
        <v>41.702127659574465</v>
      </c>
      <c r="AM20" s="3">
        <f t="shared" si="30"/>
        <v>18.600000000000001</v>
      </c>
      <c r="AN20" s="3">
        <f t="shared" si="23"/>
        <v>35.6</v>
      </c>
      <c r="AO20" s="8">
        <f>(22-T20)*3</f>
        <v>1.4099999999999966</v>
      </c>
      <c r="AP20" s="8">
        <f>(22-U20)*1.25</f>
        <v>-1.4124999999999988</v>
      </c>
      <c r="AQ20" s="4">
        <f t="shared" ref="AQ20:AQ21" si="34">SUM(AL20:AP20)</f>
        <v>95.899627659574463</v>
      </c>
      <c r="AR20" s="4">
        <f t="shared" ref="AR20:AR21" si="35">(AQ20/113.974)*100</f>
        <v>84.141670608712914</v>
      </c>
      <c r="AS20" s="1"/>
    </row>
    <row r="21" spans="1:45" ht="27" customHeight="1" thickBot="1" x14ac:dyDescent="0.25">
      <c r="A21" s="1">
        <v>19</v>
      </c>
      <c r="B21" s="21" t="s">
        <v>108</v>
      </c>
      <c r="C21" s="21" t="s">
        <v>109</v>
      </c>
      <c r="D21" s="1" t="s">
        <v>103</v>
      </c>
      <c r="E21" s="1" t="s">
        <v>74</v>
      </c>
      <c r="F21" s="1" t="s">
        <v>110</v>
      </c>
      <c r="G21" s="1" t="s">
        <v>68</v>
      </c>
      <c r="H21" s="128">
        <v>45779</v>
      </c>
      <c r="I21" s="1" t="s">
        <v>69</v>
      </c>
      <c r="J21" s="78">
        <v>95</v>
      </c>
      <c r="K21" s="79">
        <v>189.5</v>
      </c>
      <c r="L21" s="78">
        <f t="shared" si="31"/>
        <v>94.5</v>
      </c>
      <c r="M21" s="80">
        <f t="shared" si="32"/>
        <v>0.67021276595744683</v>
      </c>
      <c r="N21" s="80">
        <f t="shared" si="33"/>
        <v>89.361702127659584</v>
      </c>
      <c r="O21" s="80">
        <f t="shared" si="26"/>
        <v>0.60737179487179482</v>
      </c>
      <c r="P21" s="81">
        <v>15.176315789473685</v>
      </c>
      <c r="Q21" s="82">
        <v>46.92</v>
      </c>
      <c r="R21" s="83">
        <v>7.12</v>
      </c>
      <c r="S21" s="81">
        <v>4.91</v>
      </c>
      <c r="T21" s="84">
        <v>20.75</v>
      </c>
      <c r="U21" s="80">
        <v>22.7</v>
      </c>
      <c r="V21" s="85">
        <v>64</v>
      </c>
      <c r="W21" s="86">
        <v>3</v>
      </c>
      <c r="X21" s="87">
        <v>1.3</v>
      </c>
      <c r="Y21" s="87">
        <v>1</v>
      </c>
      <c r="Z21" s="87">
        <v>28</v>
      </c>
      <c r="AA21" s="81">
        <v>0.19977400000000001</v>
      </c>
      <c r="AB21" s="81">
        <v>3.3107340000000001</v>
      </c>
      <c r="AC21" s="81">
        <v>1.75</v>
      </c>
      <c r="AD21" s="88">
        <f t="shared" si="21"/>
        <v>91.20776595744681</v>
      </c>
      <c r="AE21" s="126">
        <f>(AD21/103.704)*100</f>
        <v>87.950094458696697</v>
      </c>
      <c r="AF21" s="62" t="s">
        <v>104</v>
      </c>
      <c r="AG21" s="1"/>
      <c r="AH21" s="5">
        <f t="shared" si="27"/>
        <v>312</v>
      </c>
      <c r="AI21" s="3">
        <f t="shared" si="28"/>
        <v>0.60737179487179482</v>
      </c>
      <c r="AJ21" s="6">
        <v>46091</v>
      </c>
      <c r="AK21" s="1">
        <v>19</v>
      </c>
      <c r="AL21" s="7">
        <f t="shared" si="22"/>
        <v>40.212765957446813</v>
      </c>
      <c r="AM21" s="3">
        <f t="shared" si="30"/>
        <v>19.64</v>
      </c>
      <c r="AN21" s="3">
        <f t="shared" si="23"/>
        <v>28.48</v>
      </c>
      <c r="AO21" s="8">
        <f>(22-T21)*3</f>
        <v>3.75</v>
      </c>
      <c r="AP21" s="8">
        <f>(22-U21)*1.25</f>
        <v>-0.87499999999999911</v>
      </c>
      <c r="AQ21" s="4">
        <f t="shared" si="34"/>
        <v>91.20776595744681</v>
      </c>
      <c r="AR21" s="4">
        <f t="shared" si="35"/>
        <v>80.025063573663118</v>
      </c>
      <c r="AS21" s="1"/>
    </row>
    <row r="22" spans="1:45" ht="27" customHeight="1" x14ac:dyDescent="0.2">
      <c r="A22" s="25"/>
      <c r="B22" s="25"/>
      <c r="C22" s="25"/>
      <c r="D22" s="25"/>
      <c r="E22" s="25"/>
      <c r="F22" s="25"/>
      <c r="G22" s="25"/>
      <c r="H22" s="127">
        <f>AVERAGE(H13:H21)</f>
        <v>45765.111111111109</v>
      </c>
      <c r="I22" s="25"/>
      <c r="J22" s="74">
        <f>AVERAGE(J13:J21)</f>
        <v>117.38888888888889</v>
      </c>
      <c r="K22" s="74">
        <f t="shared" ref="K22:AE22" si="36">AVERAGE(K13:K21)</f>
        <v>216.94444444444446</v>
      </c>
      <c r="L22" s="74">
        <f t="shared" si="36"/>
        <v>99.555555555555557</v>
      </c>
      <c r="M22" s="75">
        <f t="shared" si="36"/>
        <v>0.70606776989755715</v>
      </c>
      <c r="N22" s="75">
        <f t="shared" si="36"/>
        <v>94.142369319674287</v>
      </c>
      <c r="O22" s="75">
        <f t="shared" si="36"/>
        <v>0.66522875862823283</v>
      </c>
      <c r="P22" s="75">
        <f t="shared" si="36"/>
        <v>17.401535087719299</v>
      </c>
      <c r="Q22" s="74">
        <f t="shared" si="36"/>
        <v>54.883333333333333</v>
      </c>
      <c r="R22" s="75">
        <f t="shared" si="36"/>
        <v>9.5066666666666677</v>
      </c>
      <c r="S22" s="75">
        <f t="shared" si="36"/>
        <v>5.0822222222222218</v>
      </c>
      <c r="T22" s="75">
        <f t="shared" si="36"/>
        <v>21.711111111111112</v>
      </c>
      <c r="U22" s="75">
        <f t="shared" si="36"/>
        <v>20.135555555555552</v>
      </c>
      <c r="V22" s="76">
        <f t="shared" si="36"/>
        <v>63.777777777777779</v>
      </c>
      <c r="W22" s="74">
        <f t="shared" si="36"/>
        <v>1.6666666666666667</v>
      </c>
      <c r="X22" s="74">
        <f t="shared" si="36"/>
        <v>1.4777777777777779</v>
      </c>
      <c r="Y22" s="74">
        <f t="shared" si="36"/>
        <v>1.3333333333333333</v>
      </c>
      <c r="Z22" s="74">
        <f t="shared" si="36"/>
        <v>31.611111111111111</v>
      </c>
      <c r="AA22" s="75">
        <f t="shared" si="36"/>
        <v>0.23617044444444446</v>
      </c>
      <c r="AB22" s="75">
        <f t="shared" si="36"/>
        <v>3.0068086666666662</v>
      </c>
      <c r="AC22" s="75">
        <f t="shared" si="36"/>
        <v>1.3944444444444446</v>
      </c>
      <c r="AD22" s="77">
        <f t="shared" si="36"/>
        <v>103.7043439716312</v>
      </c>
      <c r="AE22" s="77">
        <f t="shared" si="36"/>
        <v>100.00033168598242</v>
      </c>
      <c r="AF22" s="25"/>
      <c r="AG22" s="25"/>
      <c r="AH22" s="25"/>
      <c r="AI22" s="25"/>
      <c r="AJ22" s="25"/>
      <c r="AK22" s="25"/>
      <c r="AL22" s="7">
        <f t="shared" ref="AL22" si="37">M22*60</f>
        <v>42.364066193853432</v>
      </c>
      <c r="AM22" s="25"/>
      <c r="AN22" s="25"/>
      <c r="AO22" s="25"/>
      <c r="AP22" s="25"/>
      <c r="AQ22" s="30">
        <f>AVERAGE(AQ6:AQ21)</f>
        <v>109.80561783960719</v>
      </c>
      <c r="AR22" s="30">
        <f>AVERAGE(AR6:AR21)</f>
        <v>96.342690297442559</v>
      </c>
    </row>
  </sheetData>
  <sortState xmlns:xlrd2="http://schemas.microsoft.com/office/spreadsheetml/2017/richdata2" ref="A6:AU21">
    <sortCondition descending="1" ref="AD6:AD21"/>
  </sortState>
  <mergeCells count="6">
    <mergeCell ref="B12:E12"/>
    <mergeCell ref="G2:G5"/>
    <mergeCell ref="F3:F5"/>
    <mergeCell ref="W4:Y4"/>
    <mergeCell ref="B10:E10"/>
    <mergeCell ref="B11:I1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CBD7E-08CF-0D44-A9EB-CBCF4EA9E642}">
  <dimension ref="A1:BC70"/>
  <sheetViews>
    <sheetView topLeftCell="I1" zoomScale="158" zoomScaleNormal="158" workbookViewId="0">
      <selection activeCell="I1" sqref="A1:XFD1048576"/>
    </sheetView>
  </sheetViews>
  <sheetFormatPr defaultColWidth="8.85546875" defaultRowHeight="15" x14ac:dyDescent="0.25"/>
  <cols>
    <col min="1" max="1" width="10" customWidth="1"/>
    <col min="2" max="2" width="13.42578125" customWidth="1"/>
    <col min="3" max="3" width="10" customWidth="1"/>
    <col min="4" max="4" width="15.7109375" customWidth="1"/>
    <col min="5" max="5" width="17" customWidth="1"/>
    <col min="6" max="14" width="10" customWidth="1"/>
    <col min="15" max="17" width="17" customWidth="1"/>
    <col min="18" max="18" width="17" style="61" customWidth="1"/>
    <col min="19" max="19" width="17" customWidth="1"/>
    <col min="20" max="20" width="21.140625" customWidth="1"/>
    <col min="21" max="22" width="10" customWidth="1"/>
    <col min="23" max="23" width="20.85546875" customWidth="1"/>
    <col min="24" max="29" width="10" customWidth="1"/>
    <col min="30" max="30" width="16" customWidth="1"/>
    <col min="31" max="31" width="15.42578125" customWidth="1"/>
    <col min="32" max="34" width="10" customWidth="1"/>
    <col min="35" max="35" width="14" customWidth="1"/>
    <col min="36" max="36" width="18" customWidth="1"/>
    <col min="37" max="37" width="10" customWidth="1"/>
    <col min="38" max="38" width="10.85546875" customWidth="1"/>
    <col min="39" max="39" width="18.7109375" customWidth="1"/>
    <col min="40" max="40" width="15.140625" customWidth="1"/>
    <col min="41" max="48" width="10" customWidth="1"/>
    <col min="49" max="50" width="8.85546875" customWidth="1"/>
    <col min="52" max="52" width="12.85546875" bestFit="1" customWidth="1"/>
    <col min="53" max="53" width="13" bestFit="1" customWidth="1"/>
    <col min="54" max="54" width="9"/>
    <col min="55" max="55" width="27.7109375" bestFit="1" customWidth="1"/>
  </cols>
  <sheetData>
    <row r="1" spans="1:55" ht="24" customHeight="1" thickBot="1" x14ac:dyDescent="0.3">
      <c r="A1" s="53" t="s">
        <v>187</v>
      </c>
      <c r="B1" s="53" t="s">
        <v>188</v>
      </c>
      <c r="C1" s="53" t="s">
        <v>189</v>
      </c>
      <c r="D1" s="53" t="s">
        <v>190</v>
      </c>
      <c r="E1" s="53" t="s">
        <v>40</v>
      </c>
      <c r="F1" s="53" t="s">
        <v>7</v>
      </c>
      <c r="G1" s="53" t="s">
        <v>1</v>
      </c>
      <c r="H1" s="53" t="s">
        <v>191</v>
      </c>
      <c r="I1" s="53" t="s">
        <v>192</v>
      </c>
      <c r="J1" s="53" t="s">
        <v>193</v>
      </c>
      <c r="K1" s="53" t="s">
        <v>194</v>
      </c>
      <c r="L1" s="53" t="s">
        <v>195</v>
      </c>
      <c r="M1" s="53" t="s">
        <v>43</v>
      </c>
      <c r="N1" s="53" t="s">
        <v>196</v>
      </c>
      <c r="O1" s="53" t="s">
        <v>197</v>
      </c>
      <c r="P1" s="53" t="s">
        <v>198</v>
      </c>
      <c r="Q1" s="53" t="s">
        <v>199</v>
      </c>
      <c r="R1" s="57" t="s">
        <v>200</v>
      </c>
      <c r="S1" s="53" t="s">
        <v>201</v>
      </c>
      <c r="T1" s="53" t="s">
        <v>202</v>
      </c>
      <c r="U1" s="53" t="s">
        <v>47</v>
      </c>
      <c r="V1" s="53" t="s">
        <v>203</v>
      </c>
      <c r="W1" s="53" t="s">
        <v>204</v>
      </c>
      <c r="X1" s="53" t="s">
        <v>205</v>
      </c>
      <c r="Y1" s="53" t="s">
        <v>206</v>
      </c>
      <c r="Z1" s="53" t="s">
        <v>207</v>
      </c>
      <c r="AA1" s="53" t="s">
        <v>208</v>
      </c>
      <c r="AB1" s="53" t="s">
        <v>209</v>
      </c>
      <c r="AC1" s="53" t="s">
        <v>210</v>
      </c>
      <c r="AD1" s="53" t="s">
        <v>211</v>
      </c>
      <c r="AE1" s="53" t="s">
        <v>212</v>
      </c>
      <c r="AF1" s="53" t="s">
        <v>213</v>
      </c>
      <c r="AG1" s="53" t="s">
        <v>214</v>
      </c>
      <c r="AH1" s="53" t="s">
        <v>215</v>
      </c>
      <c r="AI1" s="53" t="s">
        <v>216</v>
      </c>
      <c r="AJ1" s="53" t="s">
        <v>217</v>
      </c>
      <c r="AK1" s="53" t="s">
        <v>218</v>
      </c>
      <c r="AL1" s="53" t="s">
        <v>219</v>
      </c>
      <c r="AM1" s="53" t="s">
        <v>220</v>
      </c>
      <c r="AN1" s="53" t="s">
        <v>221</v>
      </c>
      <c r="AO1" s="53" t="s">
        <v>222</v>
      </c>
      <c r="AP1" s="53" t="s">
        <v>223</v>
      </c>
      <c r="AQ1" s="53" t="s">
        <v>224</v>
      </c>
      <c r="AR1" s="53" t="s">
        <v>225</v>
      </c>
      <c r="AS1" s="53" t="s">
        <v>226</v>
      </c>
      <c r="AT1" s="53" t="s">
        <v>227</v>
      </c>
      <c r="AU1" s="53" t="s">
        <v>228</v>
      </c>
      <c r="AV1" s="53" t="s">
        <v>229</v>
      </c>
      <c r="AY1" s="56" t="s">
        <v>230</v>
      </c>
      <c r="AZ1" s="56" t="s">
        <v>198</v>
      </c>
      <c r="BA1" s="56" t="s">
        <v>231</v>
      </c>
      <c r="BB1" s="56" t="s">
        <v>199</v>
      </c>
      <c r="BC1" s="56" t="s">
        <v>232</v>
      </c>
    </row>
    <row r="2" spans="1:55" x14ac:dyDescent="0.25">
      <c r="A2" s="33">
        <v>1</v>
      </c>
      <c r="B2" s="32" t="s">
        <v>65</v>
      </c>
      <c r="C2" s="34">
        <v>1001476</v>
      </c>
      <c r="D2" s="33" t="s">
        <v>66</v>
      </c>
      <c r="E2" s="33" t="s">
        <v>67</v>
      </c>
      <c r="F2" s="1"/>
      <c r="G2" s="1" t="s">
        <v>68</v>
      </c>
      <c r="H2" s="35">
        <v>45721</v>
      </c>
      <c r="I2" s="33" t="s">
        <v>69</v>
      </c>
      <c r="J2" s="47">
        <v>177</v>
      </c>
      <c r="K2" s="24">
        <v>265</v>
      </c>
      <c r="L2" s="2">
        <f t="shared" ref="L2:L65" si="0">K2-J2</f>
        <v>88</v>
      </c>
      <c r="M2" s="3">
        <f t="shared" ref="M2:M65" si="1">L2/141</f>
        <v>0.62411347517730498</v>
      </c>
      <c r="N2" s="3">
        <f t="shared" ref="N2:N65" si="2">(M2/0.75)*100</f>
        <v>83.215130023640654</v>
      </c>
      <c r="O2" s="3">
        <f t="shared" ref="O2:O20" si="3">K2/AL2</f>
        <v>0.71621621621621623</v>
      </c>
      <c r="P2">
        <v>-0.85495650052032257</v>
      </c>
      <c r="Q2">
        <v>8.3965813198701742</v>
      </c>
      <c r="R2" s="58">
        <v>1.4694017309772804</v>
      </c>
      <c r="S2">
        <v>9.4600000000000009</v>
      </c>
      <c r="T2" s="8">
        <f>(S2/152)*365</f>
        <v>22.716447368421054</v>
      </c>
      <c r="U2" s="26"/>
      <c r="V2" s="17"/>
      <c r="W2" s="43">
        <v>4.6500000000000004</v>
      </c>
      <c r="X2" s="17"/>
      <c r="Y2" s="3"/>
      <c r="Z2" s="1"/>
      <c r="AA2" s="44">
        <v>1.5</v>
      </c>
      <c r="AB2" s="48">
        <v>1.8</v>
      </c>
      <c r="AC2" s="44">
        <v>1</v>
      </c>
      <c r="AD2" s="27">
        <v>35</v>
      </c>
      <c r="AE2" s="45">
        <v>0.25865700000000003</v>
      </c>
      <c r="AF2" s="45">
        <v>3.5656759999999998</v>
      </c>
      <c r="AG2" s="45">
        <v>1.35</v>
      </c>
      <c r="AH2" s="4">
        <f t="shared" ref="AH2:AH65" si="4">SUM(AP2:AT2)</f>
        <v>149.5468085106383</v>
      </c>
      <c r="AI2" s="4">
        <f t="shared" ref="AI2:AI65" si="5">(AH2/130.038)*100</f>
        <v>115.00239046327864</v>
      </c>
      <c r="AJ2" s="31" t="s">
        <v>70</v>
      </c>
      <c r="AK2" s="1"/>
      <c r="AL2" s="5">
        <f t="shared" ref="AL2:AL20" si="6">AN2-H2</f>
        <v>370</v>
      </c>
      <c r="AM2" s="3">
        <f t="shared" ref="AM2:AM20" si="7">K2/AL2</f>
        <v>0.71621621621621623</v>
      </c>
      <c r="AN2" s="6">
        <v>46091</v>
      </c>
      <c r="AO2" s="33">
        <v>1</v>
      </c>
      <c r="AP2" s="7">
        <f t="shared" ref="AP2:AP65" si="8">M2*60</f>
        <v>37.446808510638299</v>
      </c>
      <c r="AQ2" s="3">
        <f>4*W2</f>
        <v>18.600000000000001</v>
      </c>
      <c r="AR2" s="3">
        <f t="shared" ref="AR2:AR65" si="9">4*V2</f>
        <v>0</v>
      </c>
      <c r="AS2" s="8">
        <f t="shared" ref="AS2:AS8" si="10">(22-X2)*3</f>
        <v>66</v>
      </c>
      <c r="AT2" s="8">
        <f t="shared" ref="AT2:AT28" si="11">(22-Y2)*1.25</f>
        <v>27.5</v>
      </c>
      <c r="AU2" s="4">
        <f t="shared" ref="AU2:AU65" si="12">SUM(AP2:AT2)</f>
        <v>149.5468085106383</v>
      </c>
      <c r="AV2" s="4">
        <f t="shared" ref="AV2:AV65" si="13">(AU2/130.038)*100</f>
        <v>115.00239046327864</v>
      </c>
      <c r="AY2">
        <v>1</v>
      </c>
      <c r="AZ2">
        <v>-0.85495650052032257</v>
      </c>
      <c r="BA2">
        <v>17</v>
      </c>
      <c r="BB2">
        <v>8.3965813198701742</v>
      </c>
      <c r="BC2">
        <v>1.4694017309772804</v>
      </c>
    </row>
    <row r="3" spans="1:55" x14ac:dyDescent="0.25">
      <c r="A3" s="33">
        <v>2</v>
      </c>
      <c r="B3" s="32" t="s">
        <v>71</v>
      </c>
      <c r="C3" s="34">
        <v>1001479</v>
      </c>
      <c r="D3" s="33" t="s">
        <v>66</v>
      </c>
      <c r="E3" s="33" t="s">
        <v>67</v>
      </c>
      <c r="F3" s="1"/>
      <c r="G3" s="1" t="s">
        <v>68</v>
      </c>
      <c r="H3" s="35">
        <v>45722</v>
      </c>
      <c r="I3" s="33" t="s">
        <v>69</v>
      </c>
      <c r="J3" s="47">
        <v>146.5</v>
      </c>
      <c r="K3" s="24">
        <v>246.5</v>
      </c>
      <c r="L3" s="2">
        <f t="shared" si="0"/>
        <v>100</v>
      </c>
      <c r="M3" s="3">
        <f t="shared" si="1"/>
        <v>0.70921985815602839</v>
      </c>
      <c r="N3" s="3">
        <f t="shared" si="2"/>
        <v>94.562647754137117</v>
      </c>
      <c r="O3" s="3">
        <f t="shared" si="3"/>
        <v>0.66802168021680219</v>
      </c>
      <c r="P3">
        <v>-1.1116871834558439</v>
      </c>
      <c r="Q3">
        <v>6.8529007263922495</v>
      </c>
      <c r="R3" s="58">
        <v>1.1992576271186435</v>
      </c>
      <c r="S3">
        <v>9.14</v>
      </c>
      <c r="T3" s="8">
        <f t="shared" ref="T3:T66" si="14">(S3/152)*365</f>
        <v>21.948026315789477</v>
      </c>
      <c r="U3" s="26"/>
      <c r="V3" s="17"/>
      <c r="W3" s="43">
        <v>5.56</v>
      </c>
      <c r="X3" s="18"/>
      <c r="Y3" s="18"/>
      <c r="Z3" s="1"/>
      <c r="AA3" s="44">
        <v>1.1000000000000001</v>
      </c>
      <c r="AB3" s="48">
        <v>1.9</v>
      </c>
      <c r="AC3" s="44">
        <v>1</v>
      </c>
      <c r="AD3" s="27">
        <v>31</v>
      </c>
      <c r="AE3" s="45">
        <v>0.24379000000000001</v>
      </c>
      <c r="AF3" s="45">
        <v>3.0288330000000001</v>
      </c>
      <c r="AG3" s="45">
        <v>1.23</v>
      </c>
      <c r="AH3" s="4">
        <f t="shared" si="4"/>
        <v>158.05319148936169</v>
      </c>
      <c r="AI3" s="4">
        <f t="shared" si="5"/>
        <v>121.54384986647109</v>
      </c>
      <c r="AJ3" s="31" t="s">
        <v>70</v>
      </c>
      <c r="AK3" s="1"/>
      <c r="AL3" s="5">
        <f t="shared" si="6"/>
        <v>369</v>
      </c>
      <c r="AM3" s="3">
        <f t="shared" si="7"/>
        <v>0.66802168021680219</v>
      </c>
      <c r="AN3" s="6">
        <v>46091</v>
      </c>
      <c r="AO3" s="33">
        <v>2</v>
      </c>
      <c r="AP3" s="7">
        <f t="shared" si="8"/>
        <v>42.553191489361701</v>
      </c>
      <c r="AQ3" s="3">
        <v>22</v>
      </c>
      <c r="AR3" s="3">
        <f t="shared" si="9"/>
        <v>0</v>
      </c>
      <c r="AS3" s="8">
        <f t="shared" si="10"/>
        <v>66</v>
      </c>
      <c r="AT3" s="8">
        <f t="shared" si="11"/>
        <v>27.5</v>
      </c>
      <c r="AU3" s="4">
        <f t="shared" si="12"/>
        <v>158.05319148936169</v>
      </c>
      <c r="AV3" s="4">
        <f t="shared" si="13"/>
        <v>121.54384986647109</v>
      </c>
      <c r="AY3">
        <v>2</v>
      </c>
      <c r="AZ3">
        <v>-1.1116871834558439</v>
      </c>
      <c r="BA3">
        <v>14</v>
      </c>
      <c r="BB3">
        <v>6.8529007263922495</v>
      </c>
      <c r="BC3">
        <v>1.1992576271186435</v>
      </c>
    </row>
    <row r="4" spans="1:55" x14ac:dyDescent="0.25">
      <c r="A4" s="33">
        <v>3</v>
      </c>
      <c r="B4" s="32" t="s">
        <v>72</v>
      </c>
      <c r="C4" s="34"/>
      <c r="D4" s="33" t="s">
        <v>73</v>
      </c>
      <c r="E4" s="33" t="s">
        <v>74</v>
      </c>
      <c r="F4" s="1"/>
      <c r="G4" s="1" t="s">
        <v>75</v>
      </c>
      <c r="H4" s="35">
        <v>45725</v>
      </c>
      <c r="I4" s="33" t="s">
        <v>76</v>
      </c>
      <c r="J4" s="47">
        <v>118</v>
      </c>
      <c r="K4" s="24">
        <v>217.5</v>
      </c>
      <c r="L4" s="2">
        <f t="shared" si="0"/>
        <v>99.5</v>
      </c>
      <c r="M4" s="3">
        <f t="shared" si="1"/>
        <v>0.70567375886524819</v>
      </c>
      <c r="N4" s="3">
        <f t="shared" si="2"/>
        <v>94.08983451536642</v>
      </c>
      <c r="O4" s="3">
        <f t="shared" si="3"/>
        <v>0.59426229508196726</v>
      </c>
      <c r="P4">
        <v>1.365155215141393</v>
      </c>
      <c r="Q4">
        <v>11.39377777777778</v>
      </c>
      <c r="R4" s="58">
        <v>1.9939111111111114</v>
      </c>
      <c r="S4">
        <v>6.66</v>
      </c>
      <c r="T4" s="8">
        <f t="shared" si="14"/>
        <v>15.992763157894737</v>
      </c>
      <c r="U4" s="26"/>
      <c r="V4" s="17"/>
      <c r="W4" s="43">
        <v>6.07</v>
      </c>
      <c r="X4" s="17"/>
      <c r="Y4" s="3"/>
      <c r="Z4" s="1"/>
      <c r="AA4" s="44">
        <v>1.6</v>
      </c>
      <c r="AB4" s="48">
        <v>1.1000000000000001</v>
      </c>
      <c r="AC4" s="44">
        <v>3</v>
      </c>
      <c r="AD4" s="27">
        <v>34</v>
      </c>
      <c r="AE4" s="45">
        <v>0.231852</v>
      </c>
      <c r="AF4" s="45">
        <v>2.9029759999999998</v>
      </c>
      <c r="AG4" s="45">
        <v>1.34</v>
      </c>
      <c r="AH4" s="4">
        <f t="shared" si="4"/>
        <v>157.84042553191489</v>
      </c>
      <c r="AI4" s="4">
        <f t="shared" si="5"/>
        <v>121.38023157224418</v>
      </c>
      <c r="AJ4" s="31" t="s">
        <v>70</v>
      </c>
      <c r="AK4" s="1"/>
      <c r="AL4" s="5">
        <f t="shared" si="6"/>
        <v>366</v>
      </c>
      <c r="AM4" s="3">
        <f t="shared" si="7"/>
        <v>0.59426229508196726</v>
      </c>
      <c r="AN4" s="6">
        <v>46091</v>
      </c>
      <c r="AO4" s="33">
        <v>3</v>
      </c>
      <c r="AP4" s="7">
        <f t="shared" si="8"/>
        <v>42.340425531914889</v>
      </c>
      <c r="AQ4" s="3">
        <v>22</v>
      </c>
      <c r="AR4" s="3">
        <f t="shared" si="9"/>
        <v>0</v>
      </c>
      <c r="AS4" s="8">
        <f t="shared" si="10"/>
        <v>66</v>
      </c>
      <c r="AT4" s="8">
        <f t="shared" si="11"/>
        <v>27.5</v>
      </c>
      <c r="AU4" s="4">
        <f t="shared" si="12"/>
        <v>157.84042553191489</v>
      </c>
      <c r="AV4" s="4">
        <f t="shared" si="13"/>
        <v>121.38023157224418</v>
      </c>
      <c r="AY4">
        <v>3</v>
      </c>
      <c r="AZ4">
        <v>1.365155215141393</v>
      </c>
      <c r="BA4">
        <v>54</v>
      </c>
      <c r="BB4">
        <v>11.39377777777778</v>
      </c>
      <c r="BC4">
        <v>1.9939111111111114</v>
      </c>
    </row>
    <row r="5" spans="1:55" x14ac:dyDescent="0.25">
      <c r="A5" s="33">
        <v>4</v>
      </c>
      <c r="B5" s="32" t="s">
        <v>77</v>
      </c>
      <c r="C5" s="34">
        <v>1001482</v>
      </c>
      <c r="D5" s="33" t="s">
        <v>78</v>
      </c>
      <c r="E5" s="33" t="s">
        <v>67</v>
      </c>
      <c r="F5" s="1"/>
      <c r="G5" s="1" t="s">
        <v>68</v>
      </c>
      <c r="H5" s="35">
        <v>45725</v>
      </c>
      <c r="I5" s="33" t="s">
        <v>69</v>
      </c>
      <c r="J5" s="47">
        <v>120</v>
      </c>
      <c r="K5" s="24">
        <v>230</v>
      </c>
      <c r="L5" s="2">
        <f t="shared" si="0"/>
        <v>110</v>
      </c>
      <c r="M5" s="3">
        <f t="shared" si="1"/>
        <v>0.78014184397163122</v>
      </c>
      <c r="N5" s="3">
        <f t="shared" si="2"/>
        <v>104.01891252955082</v>
      </c>
      <c r="O5" s="3">
        <f t="shared" si="3"/>
        <v>0.62841530054644812</v>
      </c>
      <c r="P5">
        <v>1.025123796642974</v>
      </c>
      <c r="Q5">
        <v>8.8078541733290709</v>
      </c>
      <c r="R5" s="58">
        <v>1.5413744803325873</v>
      </c>
      <c r="S5">
        <v>8.26</v>
      </c>
      <c r="T5" s="8">
        <f t="shared" si="14"/>
        <v>19.834868421052629</v>
      </c>
      <c r="U5" s="26"/>
      <c r="V5" s="17"/>
      <c r="W5" s="43">
        <v>6.46</v>
      </c>
      <c r="X5" s="17"/>
      <c r="Y5" s="3"/>
      <c r="Z5" s="20"/>
      <c r="AA5" s="44">
        <v>1.9</v>
      </c>
      <c r="AB5" s="48">
        <v>1</v>
      </c>
      <c r="AC5" s="44">
        <v>1</v>
      </c>
      <c r="AD5" s="27">
        <v>32.5</v>
      </c>
      <c r="AE5" s="45">
        <v>0.26632299999999998</v>
      </c>
      <c r="AF5" s="45">
        <v>3.1695989999999998</v>
      </c>
      <c r="AG5" s="45">
        <v>1.38</v>
      </c>
      <c r="AH5" s="4">
        <f t="shared" si="4"/>
        <v>162.30851063829789</v>
      </c>
      <c r="AI5" s="4">
        <f t="shared" si="5"/>
        <v>124.81621575100961</v>
      </c>
      <c r="AJ5" s="31" t="s">
        <v>70</v>
      </c>
      <c r="AK5" s="1"/>
      <c r="AL5" s="5">
        <f t="shared" si="6"/>
        <v>366</v>
      </c>
      <c r="AM5" s="3">
        <f t="shared" si="7"/>
        <v>0.62841530054644812</v>
      </c>
      <c r="AN5" s="6">
        <v>46091</v>
      </c>
      <c r="AO5" s="33">
        <v>4</v>
      </c>
      <c r="AP5" s="7">
        <f t="shared" si="8"/>
        <v>46.808510638297875</v>
      </c>
      <c r="AQ5" s="3">
        <v>22</v>
      </c>
      <c r="AR5" s="3">
        <f t="shared" si="9"/>
        <v>0</v>
      </c>
      <c r="AS5" s="8">
        <f t="shared" si="10"/>
        <v>66</v>
      </c>
      <c r="AT5" s="8">
        <f t="shared" si="11"/>
        <v>27.5</v>
      </c>
      <c r="AU5" s="4">
        <f t="shared" si="12"/>
        <v>162.30851063829789</v>
      </c>
      <c r="AV5" s="4">
        <f t="shared" si="13"/>
        <v>124.81621575100961</v>
      </c>
      <c r="AY5">
        <v>4</v>
      </c>
      <c r="AZ5">
        <v>1.025123796642974</v>
      </c>
      <c r="BA5">
        <v>49</v>
      </c>
      <c r="BB5">
        <v>8.8078541733290709</v>
      </c>
      <c r="BC5">
        <v>1.5413744803325873</v>
      </c>
    </row>
    <row r="6" spans="1:55" x14ac:dyDescent="0.25">
      <c r="A6" s="33">
        <v>5</v>
      </c>
      <c r="B6" s="32" t="s">
        <v>79</v>
      </c>
      <c r="C6" s="21"/>
      <c r="D6" s="33" t="s">
        <v>80</v>
      </c>
      <c r="E6" s="33" t="s">
        <v>74</v>
      </c>
      <c r="F6" s="1"/>
      <c r="G6" s="1" t="s">
        <v>75</v>
      </c>
      <c r="H6" s="35">
        <v>45727</v>
      </c>
      <c r="I6" s="33" t="s">
        <v>69</v>
      </c>
      <c r="J6" s="47">
        <v>156.5</v>
      </c>
      <c r="K6" s="24">
        <v>267.5</v>
      </c>
      <c r="L6" s="2">
        <f t="shared" si="0"/>
        <v>111</v>
      </c>
      <c r="M6" s="3">
        <f t="shared" si="1"/>
        <v>0.78723404255319152</v>
      </c>
      <c r="N6" s="3">
        <f t="shared" si="2"/>
        <v>104.9645390070922</v>
      </c>
      <c r="O6" s="3">
        <f t="shared" si="3"/>
        <v>0.73489010989010994</v>
      </c>
      <c r="P6">
        <v>-5.7524380987510826</v>
      </c>
      <c r="Q6">
        <v>1.9277472527472534</v>
      </c>
      <c r="R6" s="58">
        <v>0.33735576923076932</v>
      </c>
      <c r="S6">
        <v>11.2</v>
      </c>
      <c r="T6" s="8">
        <f t="shared" si="14"/>
        <v>26.89473684210526</v>
      </c>
      <c r="U6" s="26"/>
      <c r="V6" s="17"/>
      <c r="W6" s="43">
        <v>5.04</v>
      </c>
      <c r="X6" s="17"/>
      <c r="Y6" s="3"/>
      <c r="Z6" s="1"/>
      <c r="AA6" s="44">
        <v>1.1000000000000001</v>
      </c>
      <c r="AB6" s="49">
        <v>2.6</v>
      </c>
      <c r="AC6" s="44">
        <v>1.5</v>
      </c>
      <c r="AD6" s="27">
        <v>36</v>
      </c>
      <c r="AE6" s="45">
        <v>0.278279</v>
      </c>
      <c r="AF6" s="45">
        <v>3.6180249999999998</v>
      </c>
      <c r="AG6" s="45">
        <v>1.36</v>
      </c>
      <c r="AH6" s="4">
        <f t="shared" si="4"/>
        <v>160.8940425531915</v>
      </c>
      <c r="AI6" s="4">
        <f t="shared" si="5"/>
        <v>123.72848133098901</v>
      </c>
      <c r="AJ6" s="31" t="s">
        <v>70</v>
      </c>
      <c r="AK6" s="1"/>
      <c r="AL6" s="5">
        <f t="shared" si="6"/>
        <v>364</v>
      </c>
      <c r="AM6" s="3">
        <f t="shared" si="7"/>
        <v>0.73489010989010994</v>
      </c>
      <c r="AN6" s="6">
        <v>46091</v>
      </c>
      <c r="AO6" s="33">
        <v>5</v>
      </c>
      <c r="AP6" s="7">
        <f t="shared" si="8"/>
        <v>47.234042553191493</v>
      </c>
      <c r="AQ6" s="3">
        <f>4*W6</f>
        <v>20.16</v>
      </c>
      <c r="AR6" s="3">
        <f t="shared" si="9"/>
        <v>0</v>
      </c>
      <c r="AS6" s="8">
        <f t="shared" si="10"/>
        <v>66</v>
      </c>
      <c r="AT6" s="8">
        <f t="shared" si="11"/>
        <v>27.5</v>
      </c>
      <c r="AU6" s="4">
        <f t="shared" si="12"/>
        <v>160.8940425531915</v>
      </c>
      <c r="AV6" s="4">
        <f t="shared" si="13"/>
        <v>123.72848133098901</v>
      </c>
      <c r="AY6">
        <v>5</v>
      </c>
      <c r="AZ6">
        <v>-5.7524380987510826</v>
      </c>
      <c r="BA6">
        <v>1</v>
      </c>
      <c r="BB6">
        <v>1.9277472527472534</v>
      </c>
      <c r="BC6">
        <v>0.33735576923076932</v>
      </c>
    </row>
    <row r="7" spans="1:55" x14ac:dyDescent="0.25">
      <c r="A7" s="33">
        <v>6</v>
      </c>
      <c r="B7" s="32" t="s">
        <v>81</v>
      </c>
      <c r="C7" s="21"/>
      <c r="D7" s="33" t="s">
        <v>73</v>
      </c>
      <c r="E7" s="33" t="s">
        <v>74</v>
      </c>
      <c r="F7" s="1"/>
      <c r="G7" s="1" t="s">
        <v>68</v>
      </c>
      <c r="H7" s="35">
        <v>45732</v>
      </c>
      <c r="I7" s="33" t="s">
        <v>76</v>
      </c>
      <c r="J7" s="47">
        <v>134.5</v>
      </c>
      <c r="K7" s="24">
        <v>234</v>
      </c>
      <c r="L7" s="2">
        <f t="shared" si="0"/>
        <v>99.5</v>
      </c>
      <c r="M7" s="3">
        <f t="shared" si="1"/>
        <v>0.70567375886524819</v>
      </c>
      <c r="N7" s="3">
        <f t="shared" si="2"/>
        <v>94.08983451536642</v>
      </c>
      <c r="O7" s="3">
        <f t="shared" si="3"/>
        <v>0.65181058495821731</v>
      </c>
      <c r="P7">
        <v>-1.714910590232323</v>
      </c>
      <c r="Q7">
        <v>6.7047999999999996</v>
      </c>
      <c r="R7" s="58">
        <v>1.1733399999999998</v>
      </c>
      <c r="S7">
        <v>9.06</v>
      </c>
      <c r="T7" s="8">
        <f t="shared" si="14"/>
        <v>21.755921052631578</v>
      </c>
      <c r="U7" s="26"/>
      <c r="V7" s="17"/>
      <c r="W7" s="43">
        <v>5.82</v>
      </c>
      <c r="X7" s="17"/>
      <c r="Y7" s="3"/>
      <c r="Z7" s="20"/>
      <c r="AA7" s="44">
        <v>1.3</v>
      </c>
      <c r="AB7" s="48">
        <v>1.5</v>
      </c>
      <c r="AC7" s="44">
        <v>1</v>
      </c>
      <c r="AD7" s="27">
        <v>31</v>
      </c>
      <c r="AE7" s="45">
        <v>0.20988499999999999</v>
      </c>
      <c r="AF7" s="45">
        <v>3.2295180000000001</v>
      </c>
      <c r="AG7" s="45">
        <v>1.38</v>
      </c>
      <c r="AH7" s="4">
        <f t="shared" si="4"/>
        <v>157.84042553191489</v>
      </c>
      <c r="AI7" s="4">
        <f t="shared" si="5"/>
        <v>121.38023157224418</v>
      </c>
      <c r="AJ7" s="31" t="s">
        <v>70</v>
      </c>
      <c r="AK7" s="1"/>
      <c r="AL7" s="5">
        <f t="shared" si="6"/>
        <v>359</v>
      </c>
      <c r="AM7" s="3">
        <f t="shared" si="7"/>
        <v>0.65181058495821731</v>
      </c>
      <c r="AN7" s="6">
        <v>46091</v>
      </c>
      <c r="AO7" s="33">
        <v>6</v>
      </c>
      <c r="AP7" s="7">
        <f t="shared" si="8"/>
        <v>42.340425531914889</v>
      </c>
      <c r="AQ7" s="3">
        <v>22</v>
      </c>
      <c r="AR7" s="3">
        <f t="shared" si="9"/>
        <v>0</v>
      </c>
      <c r="AS7" s="8">
        <f t="shared" si="10"/>
        <v>66</v>
      </c>
      <c r="AT7" s="8">
        <f t="shared" si="11"/>
        <v>27.5</v>
      </c>
      <c r="AU7" s="4">
        <f t="shared" si="12"/>
        <v>157.84042553191489</v>
      </c>
      <c r="AV7" s="4">
        <f t="shared" si="13"/>
        <v>121.38023157224418</v>
      </c>
      <c r="AY7">
        <v>6</v>
      </c>
      <c r="AZ7">
        <v>-1.714910590232323</v>
      </c>
      <c r="BA7">
        <v>11</v>
      </c>
      <c r="BB7">
        <v>6.7047999999999996</v>
      </c>
      <c r="BC7">
        <v>1.1733399999999998</v>
      </c>
    </row>
    <row r="8" spans="1:55" x14ac:dyDescent="0.25">
      <c r="A8" s="33">
        <v>7</v>
      </c>
      <c r="B8" s="32" t="s">
        <v>82</v>
      </c>
      <c r="C8" s="21"/>
      <c r="D8" s="33" t="s">
        <v>80</v>
      </c>
      <c r="E8" s="33" t="s">
        <v>74</v>
      </c>
      <c r="F8" s="1"/>
      <c r="G8" s="1" t="s">
        <v>75</v>
      </c>
      <c r="H8" s="35">
        <v>45745</v>
      </c>
      <c r="I8" s="33" t="s">
        <v>76</v>
      </c>
      <c r="J8" s="47">
        <v>111.5</v>
      </c>
      <c r="K8" s="24">
        <v>201</v>
      </c>
      <c r="L8" s="2">
        <f t="shared" si="0"/>
        <v>89.5</v>
      </c>
      <c r="M8" s="3">
        <f t="shared" si="1"/>
        <v>0.63475177304964536</v>
      </c>
      <c r="N8" s="3">
        <f t="shared" si="2"/>
        <v>84.633569739952719</v>
      </c>
      <c r="O8" s="3">
        <f t="shared" si="3"/>
        <v>0.58092485549132944</v>
      </c>
      <c r="P8">
        <v>-2.2104114515917321E-3</v>
      </c>
      <c r="Q8">
        <v>7.8520366132723112</v>
      </c>
      <c r="R8" s="58">
        <v>1.3741064073226543</v>
      </c>
      <c r="S8">
        <v>7.8</v>
      </c>
      <c r="T8" s="8">
        <f t="shared" si="14"/>
        <v>18.730263157894736</v>
      </c>
      <c r="U8" s="26"/>
      <c r="V8" s="17"/>
      <c r="W8" s="43">
        <v>5.17</v>
      </c>
      <c r="X8" s="18"/>
      <c r="Y8" s="18"/>
      <c r="Z8" s="1"/>
      <c r="AA8" s="44">
        <v>1</v>
      </c>
      <c r="AB8" s="48">
        <v>1.2</v>
      </c>
      <c r="AC8" s="44">
        <v>1</v>
      </c>
      <c r="AD8" s="27">
        <v>37</v>
      </c>
      <c r="AE8" s="45">
        <v>0.234291</v>
      </c>
      <c r="AF8" s="45">
        <v>2.9275679999999999</v>
      </c>
      <c r="AG8" s="45">
        <v>1.46</v>
      </c>
      <c r="AH8" s="4">
        <f t="shared" si="4"/>
        <v>152.26510638297873</v>
      </c>
      <c r="AI8" s="4">
        <f t="shared" si="5"/>
        <v>117.09277779032183</v>
      </c>
      <c r="AJ8" s="31" t="s">
        <v>70</v>
      </c>
      <c r="AK8" s="1"/>
      <c r="AL8" s="5">
        <f t="shared" si="6"/>
        <v>346</v>
      </c>
      <c r="AM8" s="3">
        <f t="shared" si="7"/>
        <v>0.58092485549132944</v>
      </c>
      <c r="AN8" s="6">
        <v>46091</v>
      </c>
      <c r="AO8" s="33">
        <v>7</v>
      </c>
      <c r="AP8" s="7">
        <f t="shared" si="8"/>
        <v>38.085106382978722</v>
      </c>
      <c r="AQ8" s="3">
        <f>4*W8</f>
        <v>20.68</v>
      </c>
      <c r="AR8" s="3">
        <f t="shared" si="9"/>
        <v>0</v>
      </c>
      <c r="AS8" s="8">
        <f t="shared" si="10"/>
        <v>66</v>
      </c>
      <c r="AT8" s="8">
        <f t="shared" si="11"/>
        <v>27.5</v>
      </c>
      <c r="AU8" s="4">
        <f t="shared" si="12"/>
        <v>152.26510638297873</v>
      </c>
      <c r="AV8" s="4">
        <f t="shared" si="13"/>
        <v>117.09277779032183</v>
      </c>
      <c r="AY8">
        <v>7</v>
      </c>
      <c r="AZ8">
        <v>-2.2104114515917321E-3</v>
      </c>
      <c r="BA8">
        <v>29</v>
      </c>
      <c r="BB8">
        <v>7.8520366132723112</v>
      </c>
      <c r="BC8">
        <v>1.3741064073226543</v>
      </c>
    </row>
    <row r="9" spans="1:55" x14ac:dyDescent="0.25">
      <c r="A9" s="33">
        <v>8</v>
      </c>
      <c r="B9" s="32" t="s">
        <v>83</v>
      </c>
      <c r="C9" s="21"/>
      <c r="D9" s="33" t="s">
        <v>84</v>
      </c>
      <c r="E9" s="33" t="s">
        <v>74</v>
      </c>
      <c r="F9" s="1"/>
      <c r="G9" s="1" t="s">
        <v>75</v>
      </c>
      <c r="H9" s="35">
        <v>45761</v>
      </c>
      <c r="I9" s="33" t="s">
        <v>76</v>
      </c>
      <c r="J9" s="47">
        <v>118.5</v>
      </c>
      <c r="K9" s="24">
        <v>223</v>
      </c>
      <c r="L9" s="2">
        <f t="shared" si="0"/>
        <v>104.5</v>
      </c>
      <c r="M9" s="3">
        <f t="shared" si="1"/>
        <v>0.74113475177304966</v>
      </c>
      <c r="N9" s="3">
        <f t="shared" si="2"/>
        <v>98.817966903073284</v>
      </c>
      <c r="O9" s="3">
        <f t="shared" si="3"/>
        <v>0.67575757575757578</v>
      </c>
      <c r="P9">
        <v>-0.55751421555098535</v>
      </c>
      <c r="Q9">
        <v>8.0899772727272765</v>
      </c>
      <c r="R9" s="58">
        <v>1.4157460227272733</v>
      </c>
      <c r="S9">
        <v>8.6</v>
      </c>
      <c r="T9" s="8">
        <f t="shared" si="14"/>
        <v>20.651315789473681</v>
      </c>
      <c r="U9" s="26"/>
      <c r="V9" s="17"/>
      <c r="W9" s="43">
        <v>6.33</v>
      </c>
      <c r="X9" s="19"/>
      <c r="Y9" s="3"/>
      <c r="Z9" s="20"/>
      <c r="AA9" s="44">
        <v>1</v>
      </c>
      <c r="AB9" s="48">
        <v>1.8</v>
      </c>
      <c r="AC9" s="44">
        <v>1</v>
      </c>
      <c r="AD9" s="27">
        <v>34</v>
      </c>
      <c r="AE9" s="45">
        <v>0.245369</v>
      </c>
      <c r="AF9" s="45">
        <v>3.3141500000000002</v>
      </c>
      <c r="AG9" s="45">
        <v>1.49</v>
      </c>
      <c r="AH9" s="4">
        <f t="shared" si="4"/>
        <v>87.968085106382972</v>
      </c>
      <c r="AI9" s="4">
        <f t="shared" si="5"/>
        <v>67.647983748122059</v>
      </c>
      <c r="AJ9" s="31" t="s">
        <v>70</v>
      </c>
      <c r="AK9" s="1"/>
      <c r="AL9" s="5">
        <f t="shared" si="6"/>
        <v>330</v>
      </c>
      <c r="AM9" s="3">
        <f t="shared" si="7"/>
        <v>0.67575757575757578</v>
      </c>
      <c r="AN9" s="6">
        <v>46091</v>
      </c>
      <c r="AO9" s="33">
        <v>8</v>
      </c>
      <c r="AP9" s="7">
        <f t="shared" si="8"/>
        <v>44.468085106382979</v>
      </c>
      <c r="AQ9" s="3">
        <v>22</v>
      </c>
      <c r="AR9" s="3">
        <f t="shared" si="9"/>
        <v>0</v>
      </c>
      <c r="AS9" s="8">
        <v>-6</v>
      </c>
      <c r="AT9" s="8">
        <f t="shared" si="11"/>
        <v>27.5</v>
      </c>
      <c r="AU9" s="4">
        <f t="shared" si="12"/>
        <v>87.968085106382972</v>
      </c>
      <c r="AV9" s="4">
        <f t="shared" si="13"/>
        <v>67.647983748122059</v>
      </c>
      <c r="AY9">
        <v>8</v>
      </c>
      <c r="AZ9">
        <v>-0.55751421555098535</v>
      </c>
      <c r="BA9">
        <v>24</v>
      </c>
      <c r="BB9">
        <v>8.0899772727272765</v>
      </c>
      <c r="BC9">
        <v>1.4157460227272733</v>
      </c>
    </row>
    <row r="10" spans="1:55" x14ac:dyDescent="0.25">
      <c r="A10" s="33">
        <v>9</v>
      </c>
      <c r="B10" s="32" t="s">
        <v>85</v>
      </c>
      <c r="C10" s="21"/>
      <c r="D10" s="33" t="s">
        <v>86</v>
      </c>
      <c r="E10" s="33" t="s">
        <v>74</v>
      </c>
      <c r="F10" s="1"/>
      <c r="G10" s="1" t="s">
        <v>75</v>
      </c>
      <c r="H10" s="35">
        <v>45763</v>
      </c>
      <c r="I10" s="33" t="s">
        <v>76</v>
      </c>
      <c r="J10" s="47">
        <v>111.5</v>
      </c>
      <c r="K10" s="24">
        <v>199</v>
      </c>
      <c r="L10" s="2">
        <f t="shared" si="0"/>
        <v>87.5</v>
      </c>
      <c r="M10" s="3">
        <f t="shared" si="1"/>
        <v>0.62056737588652477</v>
      </c>
      <c r="N10" s="3">
        <f t="shared" si="2"/>
        <v>82.742316784869971</v>
      </c>
      <c r="O10" s="3">
        <f t="shared" si="3"/>
        <v>0.60670731707317072</v>
      </c>
      <c r="P10">
        <v>-2.9948261663763152</v>
      </c>
      <c r="Q10">
        <v>4.2760975609756082</v>
      </c>
      <c r="R10" s="58">
        <v>0.74831707317073137</v>
      </c>
      <c r="S10">
        <v>8.18</v>
      </c>
      <c r="T10" s="8">
        <f t="shared" si="14"/>
        <v>19.642763157894734</v>
      </c>
      <c r="U10" s="26"/>
      <c r="V10" s="17"/>
      <c r="W10" s="43">
        <v>5.17</v>
      </c>
      <c r="X10" s="17"/>
      <c r="Y10" s="3"/>
      <c r="Z10" s="1"/>
      <c r="AA10" s="44">
        <v>1.2</v>
      </c>
      <c r="AB10" s="48">
        <v>1.8</v>
      </c>
      <c r="AC10" s="44">
        <v>1</v>
      </c>
      <c r="AD10" s="27">
        <v>27</v>
      </c>
      <c r="AE10" s="45">
        <v>0.25134899999999999</v>
      </c>
      <c r="AF10" s="45">
        <v>2.9859939999999998</v>
      </c>
      <c r="AG10" s="45">
        <v>1.5</v>
      </c>
      <c r="AH10" s="4">
        <f t="shared" si="4"/>
        <v>151.41404255319148</v>
      </c>
      <c r="AI10" s="4">
        <f t="shared" si="5"/>
        <v>116.43830461341413</v>
      </c>
      <c r="AJ10" s="31" t="s">
        <v>70</v>
      </c>
      <c r="AK10" s="1"/>
      <c r="AL10" s="5">
        <f t="shared" si="6"/>
        <v>328</v>
      </c>
      <c r="AM10" s="3">
        <f t="shared" si="7"/>
        <v>0.60670731707317072</v>
      </c>
      <c r="AN10" s="6">
        <v>46091</v>
      </c>
      <c r="AO10" s="33">
        <v>9</v>
      </c>
      <c r="AP10" s="7">
        <f t="shared" si="8"/>
        <v>37.234042553191486</v>
      </c>
      <c r="AQ10" s="3">
        <f>4*W10</f>
        <v>20.68</v>
      </c>
      <c r="AR10" s="3">
        <f t="shared" si="9"/>
        <v>0</v>
      </c>
      <c r="AS10" s="8">
        <f>(22-X10)*3</f>
        <v>66</v>
      </c>
      <c r="AT10" s="8">
        <f t="shared" si="11"/>
        <v>27.5</v>
      </c>
      <c r="AU10" s="4">
        <f t="shared" si="12"/>
        <v>151.41404255319148</v>
      </c>
      <c r="AV10" s="4">
        <f t="shared" si="13"/>
        <v>116.43830461341413</v>
      </c>
      <c r="AY10">
        <v>9</v>
      </c>
      <c r="AZ10">
        <v>-2.9948261663763152</v>
      </c>
      <c r="BA10">
        <v>5</v>
      </c>
      <c r="BB10">
        <v>4.2760975609756082</v>
      </c>
      <c r="BC10">
        <v>0.74831707317073137</v>
      </c>
    </row>
    <row r="11" spans="1:55" x14ac:dyDescent="0.25">
      <c r="A11" s="33">
        <v>10</v>
      </c>
      <c r="B11" s="32" t="s">
        <v>87</v>
      </c>
      <c r="C11" s="21"/>
      <c r="D11" s="33" t="s">
        <v>86</v>
      </c>
      <c r="E11" s="33" t="s">
        <v>74</v>
      </c>
      <c r="F11" s="1"/>
      <c r="G11" s="1" t="s">
        <v>75</v>
      </c>
      <c r="H11" s="35">
        <v>45765</v>
      </c>
      <c r="I11" s="33" t="s">
        <v>76</v>
      </c>
      <c r="J11" s="47">
        <v>120</v>
      </c>
      <c r="K11" s="24">
        <v>218.5</v>
      </c>
      <c r="L11" s="2">
        <f t="shared" si="0"/>
        <v>98.5</v>
      </c>
      <c r="M11" s="3">
        <f t="shared" si="1"/>
        <v>0.6985815602836879</v>
      </c>
      <c r="N11" s="3">
        <f t="shared" si="2"/>
        <v>93.144208037825052</v>
      </c>
      <c r="O11" s="3">
        <f t="shared" si="3"/>
        <v>0.67024539877300615</v>
      </c>
      <c r="P11">
        <v>-3.333127264492123</v>
      </c>
      <c r="Q11">
        <v>3.91622504537205</v>
      </c>
      <c r="R11" s="58">
        <v>0.68533938294010865</v>
      </c>
      <c r="S11">
        <v>9.8800000000000008</v>
      </c>
      <c r="T11" s="8">
        <f t="shared" si="14"/>
        <v>23.725000000000001</v>
      </c>
      <c r="U11" s="26"/>
      <c r="V11" s="17"/>
      <c r="W11" s="43">
        <v>5.56</v>
      </c>
      <c r="X11" s="17"/>
      <c r="Y11" s="3"/>
      <c r="Z11" s="20"/>
      <c r="AA11" s="44">
        <v>1.4</v>
      </c>
      <c r="AB11" s="48">
        <v>2.1</v>
      </c>
      <c r="AC11" s="44">
        <v>1</v>
      </c>
      <c r="AD11" s="27">
        <v>32.5</v>
      </c>
      <c r="AE11" s="45">
        <v>0.17177100000000001</v>
      </c>
      <c r="AF11" s="45">
        <v>3.2213319999999999</v>
      </c>
      <c r="AG11" s="45">
        <v>1.48</v>
      </c>
      <c r="AH11" s="4">
        <f t="shared" si="4"/>
        <v>157.41489361702128</v>
      </c>
      <c r="AI11" s="4">
        <f t="shared" si="5"/>
        <v>121.05299498379031</v>
      </c>
      <c r="AJ11" s="31" t="s">
        <v>70</v>
      </c>
      <c r="AK11" s="1"/>
      <c r="AL11" s="5">
        <f t="shared" si="6"/>
        <v>326</v>
      </c>
      <c r="AM11" s="3">
        <f t="shared" si="7"/>
        <v>0.67024539877300615</v>
      </c>
      <c r="AN11" s="6">
        <v>46091</v>
      </c>
      <c r="AO11" s="33">
        <v>10</v>
      </c>
      <c r="AP11" s="7">
        <f t="shared" si="8"/>
        <v>41.914893617021271</v>
      </c>
      <c r="AQ11" s="3">
        <v>22</v>
      </c>
      <c r="AR11" s="3">
        <f t="shared" si="9"/>
        <v>0</v>
      </c>
      <c r="AS11" s="8">
        <f>(22-X11)*3</f>
        <v>66</v>
      </c>
      <c r="AT11" s="8">
        <f t="shared" si="11"/>
        <v>27.5</v>
      </c>
      <c r="AU11" s="4">
        <f t="shared" si="12"/>
        <v>157.41489361702128</v>
      </c>
      <c r="AV11" s="4">
        <f t="shared" si="13"/>
        <v>121.05299498379031</v>
      </c>
      <c r="AY11">
        <v>10</v>
      </c>
      <c r="AZ11">
        <v>-3.333127264492123</v>
      </c>
      <c r="BA11">
        <v>4</v>
      </c>
      <c r="BB11">
        <v>3.91622504537205</v>
      </c>
      <c r="BC11">
        <v>0.68533938294010865</v>
      </c>
    </row>
    <row r="12" spans="1:55" x14ac:dyDescent="0.25">
      <c r="A12" s="33">
        <v>11</v>
      </c>
      <c r="B12" s="32" t="s">
        <v>88</v>
      </c>
      <c r="C12" s="21"/>
      <c r="D12" s="33" t="s">
        <v>89</v>
      </c>
      <c r="E12" s="33" t="s">
        <v>74</v>
      </c>
      <c r="F12" s="1"/>
      <c r="G12" s="1" t="s">
        <v>68</v>
      </c>
      <c r="H12" s="35">
        <v>45766</v>
      </c>
      <c r="I12" s="33" t="s">
        <v>69</v>
      </c>
      <c r="J12" s="47">
        <v>151.5</v>
      </c>
      <c r="K12" s="24">
        <v>254</v>
      </c>
      <c r="L12" s="2">
        <f t="shared" si="0"/>
        <v>102.5</v>
      </c>
      <c r="M12" s="3">
        <f t="shared" si="1"/>
        <v>0.72695035460992907</v>
      </c>
      <c r="N12" s="3">
        <f t="shared" si="2"/>
        <v>96.926713947990535</v>
      </c>
      <c r="O12" s="3">
        <f t="shared" si="3"/>
        <v>0.78153846153846152</v>
      </c>
      <c r="P12">
        <v>-0.96308911437678191</v>
      </c>
      <c r="Q12">
        <v>7.529040000000002</v>
      </c>
      <c r="R12" s="58">
        <v>1.3175820000000003</v>
      </c>
      <c r="S12">
        <v>9</v>
      </c>
      <c r="T12" s="8">
        <f t="shared" si="14"/>
        <v>21.611842105263158</v>
      </c>
      <c r="U12" s="26"/>
      <c r="V12" s="17"/>
      <c r="W12" s="43">
        <v>6.33</v>
      </c>
      <c r="X12" s="17"/>
      <c r="Y12" s="3"/>
      <c r="Z12" s="20"/>
      <c r="AA12" s="51">
        <v>1</v>
      </c>
      <c r="AB12" s="48">
        <v>1.5</v>
      </c>
      <c r="AC12" s="44">
        <v>1</v>
      </c>
      <c r="AD12" s="27">
        <v>37</v>
      </c>
      <c r="AE12" s="45">
        <v>0.27301300000000001</v>
      </c>
      <c r="AF12" s="45">
        <v>3.4053369999999998</v>
      </c>
      <c r="AG12" s="45">
        <v>1.34</v>
      </c>
      <c r="AH12" s="4">
        <f t="shared" si="4"/>
        <v>159.11702127659575</v>
      </c>
      <c r="AI12" s="4">
        <f t="shared" si="5"/>
        <v>122.36194133760571</v>
      </c>
      <c r="AJ12" s="31" t="s">
        <v>70</v>
      </c>
      <c r="AK12" s="1"/>
      <c r="AL12" s="5">
        <f t="shared" si="6"/>
        <v>325</v>
      </c>
      <c r="AM12" s="3">
        <f t="shared" si="7"/>
        <v>0.78153846153846152</v>
      </c>
      <c r="AN12" s="6">
        <v>46091</v>
      </c>
      <c r="AO12" s="33">
        <v>11</v>
      </c>
      <c r="AP12" s="7">
        <f t="shared" si="8"/>
        <v>43.617021276595743</v>
      </c>
      <c r="AQ12" s="3">
        <v>22</v>
      </c>
      <c r="AR12" s="3">
        <f t="shared" si="9"/>
        <v>0</v>
      </c>
      <c r="AS12" s="8">
        <f>(22-X12)*3</f>
        <v>66</v>
      </c>
      <c r="AT12" s="8">
        <f t="shared" si="11"/>
        <v>27.5</v>
      </c>
      <c r="AU12" s="4">
        <f t="shared" si="12"/>
        <v>159.11702127659575</v>
      </c>
      <c r="AV12" s="4">
        <f t="shared" si="13"/>
        <v>122.36194133760571</v>
      </c>
      <c r="AY12">
        <v>11</v>
      </c>
      <c r="AZ12">
        <v>-0.96308911437678191</v>
      </c>
      <c r="BA12">
        <v>16</v>
      </c>
      <c r="BB12">
        <v>7.529040000000002</v>
      </c>
      <c r="BC12">
        <v>1.3175820000000003</v>
      </c>
    </row>
    <row r="13" spans="1:55" x14ac:dyDescent="0.25">
      <c r="A13" s="33">
        <v>12</v>
      </c>
      <c r="B13" s="32" t="s">
        <v>90</v>
      </c>
      <c r="C13" s="21"/>
      <c r="D13" s="33" t="s">
        <v>84</v>
      </c>
      <c r="E13" s="33" t="s">
        <v>74</v>
      </c>
      <c r="F13" s="1"/>
      <c r="G13" s="1" t="s">
        <v>91</v>
      </c>
      <c r="H13" s="35">
        <v>45769</v>
      </c>
      <c r="I13" s="33" t="s">
        <v>92</v>
      </c>
      <c r="J13" s="47">
        <v>119</v>
      </c>
      <c r="K13" s="24">
        <v>254</v>
      </c>
      <c r="L13" s="2">
        <f t="shared" si="0"/>
        <v>135</v>
      </c>
      <c r="M13" s="3">
        <f t="shared" si="1"/>
        <v>0.95744680851063835</v>
      </c>
      <c r="N13" s="3">
        <f t="shared" si="2"/>
        <v>127.65957446808511</v>
      </c>
      <c r="O13" s="3">
        <f t="shared" si="3"/>
        <v>0.78881987577639756</v>
      </c>
      <c r="P13">
        <v>-1.7278395157630679</v>
      </c>
      <c r="Q13">
        <v>5.2602923076923087</v>
      </c>
      <c r="R13" s="58">
        <v>0.92055115384615394</v>
      </c>
      <c r="S13">
        <v>8.5399999999999991</v>
      </c>
      <c r="T13" s="8">
        <f t="shared" si="14"/>
        <v>20.507236842105261</v>
      </c>
      <c r="U13" s="26"/>
      <c r="V13" s="17"/>
      <c r="W13" s="43">
        <v>6.46</v>
      </c>
      <c r="X13" s="17"/>
      <c r="Y13" s="3"/>
      <c r="Z13" s="1"/>
      <c r="AA13" s="44">
        <v>1</v>
      </c>
      <c r="AB13" s="48">
        <v>1.6</v>
      </c>
      <c r="AC13" s="44">
        <v>1</v>
      </c>
      <c r="AD13" s="27">
        <v>33</v>
      </c>
      <c r="AE13" s="45">
        <v>0.28858800000000001</v>
      </c>
      <c r="AF13" s="45">
        <v>3.357513</v>
      </c>
      <c r="AG13" s="45">
        <v>1.32</v>
      </c>
      <c r="AH13" s="4">
        <f t="shared" si="4"/>
        <v>172.94680851063831</v>
      </c>
      <c r="AI13" s="4">
        <f t="shared" si="5"/>
        <v>132.99713046235584</v>
      </c>
      <c r="AJ13" s="31" t="s">
        <v>70</v>
      </c>
      <c r="AK13" s="1"/>
      <c r="AL13" s="5">
        <f t="shared" si="6"/>
        <v>322</v>
      </c>
      <c r="AM13" s="3">
        <f t="shared" si="7"/>
        <v>0.78881987577639756</v>
      </c>
      <c r="AN13" s="6">
        <v>46091</v>
      </c>
      <c r="AO13" s="33">
        <v>12</v>
      </c>
      <c r="AP13" s="7">
        <f t="shared" si="8"/>
        <v>57.446808510638299</v>
      </c>
      <c r="AQ13" s="3">
        <v>22</v>
      </c>
      <c r="AR13" s="3">
        <f t="shared" si="9"/>
        <v>0</v>
      </c>
      <c r="AS13" s="8">
        <f>(22-X13)*3</f>
        <v>66</v>
      </c>
      <c r="AT13" s="8">
        <f t="shared" si="11"/>
        <v>27.5</v>
      </c>
      <c r="AU13" s="4">
        <f t="shared" si="12"/>
        <v>172.94680851063831</v>
      </c>
      <c r="AV13" s="4">
        <f t="shared" si="13"/>
        <v>132.99713046235584</v>
      </c>
      <c r="AY13">
        <v>12</v>
      </c>
      <c r="AZ13">
        <v>-1.7278395157630679</v>
      </c>
      <c r="BA13">
        <v>10</v>
      </c>
      <c r="BB13">
        <v>5.2602923076923087</v>
      </c>
      <c r="BC13">
        <v>0.92055115384615394</v>
      </c>
    </row>
    <row r="14" spans="1:55" x14ac:dyDescent="0.25">
      <c r="A14" s="33">
        <v>13</v>
      </c>
      <c r="B14" s="32" t="s">
        <v>93</v>
      </c>
      <c r="C14" s="21"/>
      <c r="D14" s="13" t="s">
        <v>94</v>
      </c>
      <c r="E14" s="33" t="s">
        <v>95</v>
      </c>
      <c r="F14" s="1"/>
      <c r="G14" s="1" t="s">
        <v>68</v>
      </c>
      <c r="H14" s="35">
        <v>45776</v>
      </c>
      <c r="I14" s="33" t="s">
        <v>96</v>
      </c>
      <c r="J14" s="47">
        <v>97</v>
      </c>
      <c r="K14" s="24">
        <v>201.5</v>
      </c>
      <c r="L14" s="2">
        <f t="shared" si="0"/>
        <v>104.5</v>
      </c>
      <c r="M14" s="3">
        <f t="shared" si="1"/>
        <v>0.74113475177304966</v>
      </c>
      <c r="N14" s="3">
        <f t="shared" si="2"/>
        <v>98.817966903073284</v>
      </c>
      <c r="O14" s="3">
        <f t="shared" si="3"/>
        <v>0.63968253968253963</v>
      </c>
      <c r="P14">
        <v>-2.6841249405983141</v>
      </c>
      <c r="Q14">
        <v>3.2418519984170961</v>
      </c>
      <c r="R14" s="58">
        <v>0.5673240997229918</v>
      </c>
      <c r="S14">
        <v>6.46</v>
      </c>
      <c r="T14" s="8">
        <f t="shared" si="14"/>
        <v>15.512500000000001</v>
      </c>
      <c r="U14" s="26"/>
      <c r="V14" s="17"/>
      <c r="W14" s="43">
        <v>5.17</v>
      </c>
      <c r="X14" s="19"/>
      <c r="Y14" s="3"/>
      <c r="Z14" s="20"/>
      <c r="AA14" s="44">
        <v>2.2000000000000002</v>
      </c>
      <c r="AB14" s="48">
        <v>1.7</v>
      </c>
      <c r="AC14" s="44">
        <v>1</v>
      </c>
      <c r="AD14" s="27">
        <v>31.5</v>
      </c>
      <c r="AE14" s="45">
        <v>0.17100599999999999</v>
      </c>
      <c r="AF14" s="45">
        <v>3.1685530000000002</v>
      </c>
      <c r="AG14" s="45">
        <v>1.58</v>
      </c>
      <c r="AH14" s="4">
        <f t="shared" si="4"/>
        <v>87.968085106382972</v>
      </c>
      <c r="AI14" s="4">
        <f t="shared" si="5"/>
        <v>67.647983748122059</v>
      </c>
      <c r="AJ14" s="31" t="s">
        <v>97</v>
      </c>
      <c r="AK14" s="1"/>
      <c r="AL14" s="5">
        <f t="shared" si="6"/>
        <v>315</v>
      </c>
      <c r="AM14" s="3">
        <f t="shared" si="7"/>
        <v>0.63968253968253963</v>
      </c>
      <c r="AN14" s="6">
        <v>46091</v>
      </c>
      <c r="AO14" s="33">
        <v>13</v>
      </c>
      <c r="AP14" s="7">
        <f t="shared" si="8"/>
        <v>44.468085106382979</v>
      </c>
      <c r="AQ14" s="3">
        <v>22</v>
      </c>
      <c r="AR14" s="3">
        <f t="shared" si="9"/>
        <v>0</v>
      </c>
      <c r="AS14" s="8">
        <v>-6</v>
      </c>
      <c r="AT14" s="8">
        <f t="shared" si="11"/>
        <v>27.5</v>
      </c>
      <c r="AU14" s="4">
        <f t="shared" si="12"/>
        <v>87.968085106382972</v>
      </c>
      <c r="AV14" s="4">
        <f t="shared" si="13"/>
        <v>67.647983748122059</v>
      </c>
      <c r="AY14">
        <v>13</v>
      </c>
      <c r="AZ14">
        <v>-2.6841249405983141</v>
      </c>
      <c r="BA14">
        <v>7</v>
      </c>
      <c r="BB14">
        <v>3.2418519984170961</v>
      </c>
      <c r="BC14">
        <v>0.5673240997229918</v>
      </c>
    </row>
    <row r="15" spans="1:55" x14ac:dyDescent="0.25">
      <c r="A15" s="33">
        <v>14</v>
      </c>
      <c r="B15" s="32" t="s">
        <v>98</v>
      </c>
      <c r="C15" s="21"/>
      <c r="D15" s="13" t="s">
        <v>94</v>
      </c>
      <c r="E15" s="33" t="s">
        <v>95</v>
      </c>
      <c r="F15" s="1"/>
      <c r="G15" s="1" t="s">
        <v>75</v>
      </c>
      <c r="H15" s="35">
        <v>45777</v>
      </c>
      <c r="I15" s="33" t="s">
        <v>76</v>
      </c>
      <c r="J15" s="47">
        <v>83</v>
      </c>
      <c r="K15" s="23">
        <v>213.5</v>
      </c>
      <c r="L15" s="2">
        <f t="shared" si="0"/>
        <v>130.5</v>
      </c>
      <c r="M15" s="3">
        <f t="shared" si="1"/>
        <v>0.92553191489361697</v>
      </c>
      <c r="N15" s="3">
        <f t="shared" si="2"/>
        <v>123.40425531914893</v>
      </c>
      <c r="O15" s="3">
        <f t="shared" si="3"/>
        <v>0.67993630573248409</v>
      </c>
      <c r="P15">
        <v>-0.59591580289970381</v>
      </c>
      <c r="Q15">
        <v>5.5176279069767444</v>
      </c>
      <c r="R15" s="58">
        <v>0.96558488372093021</v>
      </c>
      <c r="S15">
        <v>8.34</v>
      </c>
      <c r="T15" s="8">
        <f t="shared" si="14"/>
        <v>20.026973684210528</v>
      </c>
      <c r="U15" s="26"/>
      <c r="V15" s="17"/>
      <c r="W15" s="43">
        <v>5.82</v>
      </c>
      <c r="X15" s="18"/>
      <c r="Y15" s="18"/>
      <c r="Z15" s="1"/>
      <c r="AA15" s="44">
        <v>1.3</v>
      </c>
      <c r="AB15" s="48">
        <v>1.6</v>
      </c>
      <c r="AC15" s="44">
        <v>2.5</v>
      </c>
      <c r="AD15" s="27">
        <v>35</v>
      </c>
      <c r="AE15" s="45">
        <v>0.186061</v>
      </c>
      <c r="AF15" s="45">
        <v>2.6800269999999999</v>
      </c>
      <c r="AG15" s="45">
        <v>1.26</v>
      </c>
      <c r="AH15" s="4">
        <f t="shared" si="4"/>
        <v>171.03191489361703</v>
      </c>
      <c r="AI15" s="4">
        <f t="shared" si="5"/>
        <v>131.52456581431352</v>
      </c>
      <c r="AJ15" s="31" t="s">
        <v>97</v>
      </c>
      <c r="AK15" s="1"/>
      <c r="AL15" s="5">
        <f t="shared" si="6"/>
        <v>314</v>
      </c>
      <c r="AM15" s="3">
        <f t="shared" si="7"/>
        <v>0.67993630573248409</v>
      </c>
      <c r="AN15" s="6">
        <v>46091</v>
      </c>
      <c r="AO15" s="33">
        <v>14</v>
      </c>
      <c r="AP15" s="7">
        <f t="shared" si="8"/>
        <v>55.531914893617021</v>
      </c>
      <c r="AQ15" s="3">
        <v>22</v>
      </c>
      <c r="AR15" s="3">
        <f t="shared" si="9"/>
        <v>0</v>
      </c>
      <c r="AS15" s="8">
        <f>(22-X15)*3</f>
        <v>66</v>
      </c>
      <c r="AT15" s="8">
        <f t="shared" si="11"/>
        <v>27.5</v>
      </c>
      <c r="AU15" s="4">
        <f t="shared" si="12"/>
        <v>171.03191489361703</v>
      </c>
      <c r="AV15" s="4">
        <f t="shared" si="13"/>
        <v>131.52456581431352</v>
      </c>
      <c r="AY15">
        <v>14</v>
      </c>
      <c r="AZ15">
        <v>-0.59591580289970381</v>
      </c>
      <c r="BA15">
        <v>23</v>
      </c>
      <c r="BB15">
        <v>5.5176279069767444</v>
      </c>
      <c r="BC15">
        <v>0.96558488372093021</v>
      </c>
    </row>
    <row r="16" spans="1:55" x14ac:dyDescent="0.25">
      <c r="A16" s="33">
        <v>15</v>
      </c>
      <c r="B16" s="32" t="s">
        <v>99</v>
      </c>
      <c r="C16" s="21"/>
      <c r="D16" s="13" t="s">
        <v>94</v>
      </c>
      <c r="E16" s="33" t="s">
        <v>95</v>
      </c>
      <c r="F16" s="1"/>
      <c r="G16" s="1" t="s">
        <v>68</v>
      </c>
      <c r="H16" s="35">
        <v>45790</v>
      </c>
      <c r="I16" s="33" t="s">
        <v>76</v>
      </c>
      <c r="J16" s="47">
        <v>76.5</v>
      </c>
      <c r="K16" s="24">
        <v>161.5</v>
      </c>
      <c r="L16" s="2">
        <f t="shared" si="0"/>
        <v>85</v>
      </c>
      <c r="M16" s="3">
        <f t="shared" si="1"/>
        <v>0.6028368794326241</v>
      </c>
      <c r="N16" s="3">
        <f t="shared" si="2"/>
        <v>80.378250591016538</v>
      </c>
      <c r="O16" s="3">
        <f t="shared" si="3"/>
        <v>0.53654485049833889</v>
      </c>
      <c r="P16">
        <v>0.60441041852761224</v>
      </c>
      <c r="Q16">
        <v>6.4880051563003551</v>
      </c>
      <c r="R16" s="58">
        <v>1.135400902352562</v>
      </c>
      <c r="S16">
        <v>5.32</v>
      </c>
      <c r="T16" s="8">
        <f t="shared" si="14"/>
        <v>12.775</v>
      </c>
      <c r="U16" s="26"/>
      <c r="V16" s="17"/>
      <c r="W16" s="43">
        <v>4.91</v>
      </c>
      <c r="X16" s="17"/>
      <c r="Y16" s="3"/>
      <c r="Z16" s="1"/>
      <c r="AA16" s="44">
        <v>1.5</v>
      </c>
      <c r="AB16" s="50">
        <v>1</v>
      </c>
      <c r="AC16" s="44">
        <v>1</v>
      </c>
      <c r="AD16" s="27">
        <v>28</v>
      </c>
      <c r="AE16" s="45">
        <v>0.19171099999999999</v>
      </c>
      <c r="AF16" s="45">
        <v>2.2608380000000001</v>
      </c>
      <c r="AG16" s="45">
        <v>1.4</v>
      </c>
      <c r="AH16" s="4">
        <f t="shared" si="4"/>
        <v>77.310212765957445</v>
      </c>
      <c r="AI16" s="4">
        <f t="shared" si="5"/>
        <v>59.452016153706943</v>
      </c>
      <c r="AJ16" s="31" t="s">
        <v>97</v>
      </c>
      <c r="AK16" s="1"/>
      <c r="AL16" s="5">
        <f t="shared" si="6"/>
        <v>301</v>
      </c>
      <c r="AM16" s="3">
        <f t="shared" si="7"/>
        <v>0.53654485049833889</v>
      </c>
      <c r="AN16" s="6">
        <v>46091</v>
      </c>
      <c r="AO16" s="33">
        <v>15</v>
      </c>
      <c r="AP16" s="7">
        <f t="shared" si="8"/>
        <v>36.170212765957444</v>
      </c>
      <c r="AQ16" s="3">
        <f t="shared" ref="AQ16:AQ21" si="15">4*W16</f>
        <v>19.64</v>
      </c>
      <c r="AR16" s="3">
        <f t="shared" si="9"/>
        <v>0</v>
      </c>
      <c r="AS16" s="8">
        <v>-6</v>
      </c>
      <c r="AT16" s="8">
        <f t="shared" si="11"/>
        <v>27.5</v>
      </c>
      <c r="AU16" s="4">
        <f t="shared" si="12"/>
        <v>77.310212765957445</v>
      </c>
      <c r="AV16" s="4">
        <f t="shared" si="13"/>
        <v>59.452016153706943</v>
      </c>
      <c r="AY16">
        <v>15</v>
      </c>
      <c r="AZ16">
        <v>0.60441041852761224</v>
      </c>
      <c r="BA16">
        <v>41</v>
      </c>
      <c r="BB16">
        <v>6.4880051563003551</v>
      </c>
      <c r="BC16">
        <v>1.135400902352562</v>
      </c>
    </row>
    <row r="17" spans="1:55" x14ac:dyDescent="0.25">
      <c r="A17" s="33">
        <v>16</v>
      </c>
      <c r="B17" s="32" t="s">
        <v>100</v>
      </c>
      <c r="C17" s="21"/>
      <c r="D17" s="13" t="s">
        <v>94</v>
      </c>
      <c r="E17" s="33" t="s">
        <v>95</v>
      </c>
      <c r="F17" s="1"/>
      <c r="G17" s="1" t="s">
        <v>68</v>
      </c>
      <c r="H17" s="35">
        <v>45765</v>
      </c>
      <c r="I17" s="33" t="s">
        <v>92</v>
      </c>
      <c r="J17" s="47">
        <v>76.5</v>
      </c>
      <c r="K17" s="23">
        <v>179.5</v>
      </c>
      <c r="L17" s="2">
        <f t="shared" si="0"/>
        <v>103</v>
      </c>
      <c r="M17" s="3">
        <f t="shared" si="1"/>
        <v>0.73049645390070927</v>
      </c>
      <c r="N17" s="3">
        <f t="shared" si="2"/>
        <v>97.399527186761233</v>
      </c>
      <c r="O17" s="3">
        <f t="shared" si="3"/>
        <v>0.55061349693251538</v>
      </c>
      <c r="P17">
        <v>1.9476130680547921</v>
      </c>
      <c r="Q17">
        <v>8.6267999999999994</v>
      </c>
      <c r="R17" s="58">
        <v>1.5096899999999998</v>
      </c>
      <c r="S17">
        <v>6.5</v>
      </c>
      <c r="T17" s="8">
        <f t="shared" si="14"/>
        <v>15.608552631578947</v>
      </c>
      <c r="U17" s="26"/>
      <c r="V17" s="17"/>
      <c r="W17" s="43">
        <v>5.04</v>
      </c>
      <c r="X17" s="18"/>
      <c r="Y17" s="18"/>
      <c r="Z17" s="1"/>
      <c r="AA17" s="44">
        <v>1</v>
      </c>
      <c r="AB17" s="48">
        <v>1.3</v>
      </c>
      <c r="AC17" s="44">
        <v>3</v>
      </c>
      <c r="AD17" s="27">
        <v>30.5</v>
      </c>
      <c r="AE17" s="45">
        <v>0.20542299999999999</v>
      </c>
      <c r="AF17" s="45">
        <v>2.5978880000000002</v>
      </c>
      <c r="AG17" s="45">
        <v>1.45</v>
      </c>
      <c r="AH17" s="4">
        <f t="shared" si="4"/>
        <v>157.48978723404255</v>
      </c>
      <c r="AI17" s="4">
        <f t="shared" si="5"/>
        <v>121.1105886233582</v>
      </c>
      <c r="AJ17" s="31" t="s">
        <v>97</v>
      </c>
      <c r="AK17" s="1"/>
      <c r="AL17" s="5">
        <f t="shared" si="6"/>
        <v>326</v>
      </c>
      <c r="AM17" s="3">
        <f t="shared" si="7"/>
        <v>0.55061349693251538</v>
      </c>
      <c r="AN17" s="6">
        <v>46091</v>
      </c>
      <c r="AO17" s="33">
        <v>16</v>
      </c>
      <c r="AP17" s="7">
        <f t="shared" si="8"/>
        <v>43.829787234042556</v>
      </c>
      <c r="AQ17" s="3">
        <f t="shared" si="15"/>
        <v>20.16</v>
      </c>
      <c r="AR17" s="3">
        <f t="shared" si="9"/>
        <v>0</v>
      </c>
      <c r="AS17" s="8">
        <f>(22-X17)*3</f>
        <v>66</v>
      </c>
      <c r="AT17" s="8">
        <f t="shared" si="11"/>
        <v>27.5</v>
      </c>
      <c r="AU17" s="4">
        <f t="shared" si="12"/>
        <v>157.48978723404255</v>
      </c>
      <c r="AV17" s="4">
        <f t="shared" si="13"/>
        <v>121.1105886233582</v>
      </c>
      <c r="AY17">
        <v>16</v>
      </c>
      <c r="AZ17">
        <v>1.9476130680547921</v>
      </c>
      <c r="BA17">
        <v>61</v>
      </c>
      <c r="BB17">
        <v>8.6267999999999994</v>
      </c>
      <c r="BC17">
        <v>1.5096899999999998</v>
      </c>
    </row>
    <row r="18" spans="1:55" x14ac:dyDescent="0.25">
      <c r="A18" s="33">
        <v>17</v>
      </c>
      <c r="B18" s="32" t="s">
        <v>101</v>
      </c>
      <c r="C18" s="32" t="s">
        <v>102</v>
      </c>
      <c r="D18" s="33" t="s">
        <v>103</v>
      </c>
      <c r="E18" s="33" t="s">
        <v>74</v>
      </c>
      <c r="F18" s="1"/>
      <c r="G18" s="1" t="s">
        <v>68</v>
      </c>
      <c r="H18" s="35">
        <v>45780</v>
      </c>
      <c r="I18" s="33" t="s">
        <v>76</v>
      </c>
      <c r="J18" s="47">
        <v>113</v>
      </c>
      <c r="K18" s="24">
        <v>228.5</v>
      </c>
      <c r="L18" s="2">
        <f t="shared" si="0"/>
        <v>115.5</v>
      </c>
      <c r="M18" s="3">
        <f t="shared" si="1"/>
        <v>0.81914893617021278</v>
      </c>
      <c r="N18" s="3">
        <f t="shared" si="2"/>
        <v>109.21985815602837</v>
      </c>
      <c r="O18" s="3">
        <f t="shared" si="3"/>
        <v>0.73472668810289388</v>
      </c>
      <c r="P18">
        <v>0.1220707481488805</v>
      </c>
      <c r="Q18">
        <v>4.7083957219251369</v>
      </c>
      <c r="R18" s="58">
        <v>0.82396925133689891</v>
      </c>
      <c r="S18">
        <v>6.34</v>
      </c>
      <c r="T18" s="8">
        <f t="shared" si="14"/>
        <v>15.224342105263158</v>
      </c>
      <c r="U18" s="26"/>
      <c r="V18" s="17"/>
      <c r="W18" s="43">
        <v>4.26</v>
      </c>
      <c r="X18" s="17"/>
      <c r="Y18" s="3"/>
      <c r="Z18" s="1"/>
      <c r="AA18" s="44">
        <v>1</v>
      </c>
      <c r="AB18" s="48">
        <v>1</v>
      </c>
      <c r="AC18" s="44">
        <v>1</v>
      </c>
      <c r="AD18" s="27">
        <v>30</v>
      </c>
      <c r="AE18" s="45">
        <v>0.27549400000000002</v>
      </c>
      <c r="AF18" s="45">
        <v>3.1284839999999998</v>
      </c>
      <c r="AG18" s="45">
        <v>1.37</v>
      </c>
      <c r="AH18" s="4">
        <f t="shared" si="4"/>
        <v>159.68893617021277</v>
      </c>
      <c r="AI18" s="4">
        <f t="shared" si="5"/>
        <v>122.80174731248769</v>
      </c>
      <c r="AJ18" s="31" t="s">
        <v>104</v>
      </c>
      <c r="AK18" s="1"/>
      <c r="AL18" s="5">
        <f t="shared" si="6"/>
        <v>311</v>
      </c>
      <c r="AM18" s="3">
        <f t="shared" si="7"/>
        <v>0.73472668810289388</v>
      </c>
      <c r="AN18" s="6">
        <v>46091</v>
      </c>
      <c r="AO18" s="33">
        <v>17</v>
      </c>
      <c r="AP18" s="7">
        <f t="shared" si="8"/>
        <v>49.148936170212764</v>
      </c>
      <c r="AQ18" s="3">
        <f t="shared" si="15"/>
        <v>17.04</v>
      </c>
      <c r="AR18" s="3">
        <f t="shared" si="9"/>
        <v>0</v>
      </c>
      <c r="AS18" s="8">
        <f>(22-X18)*3</f>
        <v>66</v>
      </c>
      <c r="AT18" s="8">
        <f t="shared" si="11"/>
        <v>27.5</v>
      </c>
      <c r="AU18" s="4">
        <f t="shared" si="12"/>
        <v>159.68893617021277</v>
      </c>
      <c r="AV18" s="4">
        <f t="shared" si="13"/>
        <v>122.80174731248769</v>
      </c>
      <c r="AY18">
        <v>17</v>
      </c>
      <c r="AZ18">
        <v>0.1220707481488805</v>
      </c>
      <c r="BA18">
        <v>35</v>
      </c>
      <c r="BB18">
        <v>4.7083957219251369</v>
      </c>
      <c r="BC18">
        <v>0.82396925133689891</v>
      </c>
    </row>
    <row r="19" spans="1:55" x14ac:dyDescent="0.25">
      <c r="A19" s="33">
        <v>18</v>
      </c>
      <c r="B19" s="32" t="s">
        <v>105</v>
      </c>
      <c r="C19" s="32" t="s">
        <v>106</v>
      </c>
      <c r="D19" s="33" t="s">
        <v>103</v>
      </c>
      <c r="E19" s="33" t="s">
        <v>74</v>
      </c>
      <c r="F19" s="1"/>
      <c r="G19" s="1" t="s">
        <v>68</v>
      </c>
      <c r="H19" s="35">
        <v>45785</v>
      </c>
      <c r="I19" s="33" t="s">
        <v>107</v>
      </c>
      <c r="J19" s="47">
        <v>99</v>
      </c>
      <c r="K19" s="24">
        <v>197</v>
      </c>
      <c r="L19" s="2">
        <f t="shared" si="0"/>
        <v>98</v>
      </c>
      <c r="M19" s="3">
        <f t="shared" si="1"/>
        <v>0.69503546099290781</v>
      </c>
      <c r="N19" s="3">
        <f t="shared" si="2"/>
        <v>92.671394799054369</v>
      </c>
      <c r="O19" s="3">
        <f t="shared" si="3"/>
        <v>0.64379084967320266</v>
      </c>
      <c r="P19">
        <v>2.1286308230352362</v>
      </c>
      <c r="Q19">
        <v>10.104187499999998</v>
      </c>
      <c r="R19" s="58">
        <v>1.7682328124999995</v>
      </c>
      <c r="S19">
        <v>6.64</v>
      </c>
      <c r="T19" s="8">
        <f t="shared" si="14"/>
        <v>15.944736842105264</v>
      </c>
      <c r="U19" s="26"/>
      <c r="V19" s="17"/>
      <c r="W19" s="43">
        <v>4.6500000000000004</v>
      </c>
      <c r="X19" s="17"/>
      <c r="Y19" s="3"/>
      <c r="Z19" s="20"/>
      <c r="AA19" s="44">
        <v>2</v>
      </c>
      <c r="AB19" s="48">
        <v>1.4</v>
      </c>
      <c r="AC19" s="44">
        <v>1</v>
      </c>
      <c r="AD19" s="27">
        <v>30</v>
      </c>
      <c r="AE19" s="45">
        <v>0.18720800000000001</v>
      </c>
      <c r="AF19" s="45">
        <v>2.9918420000000001</v>
      </c>
      <c r="AG19" s="45">
        <v>1.52</v>
      </c>
      <c r="AH19" s="4">
        <f t="shared" si="4"/>
        <v>153.80212765957447</v>
      </c>
      <c r="AI19" s="4">
        <f t="shared" si="5"/>
        <v>118.27475634781715</v>
      </c>
      <c r="AJ19" s="31" t="s">
        <v>104</v>
      </c>
      <c r="AK19" s="1"/>
      <c r="AL19" s="5">
        <f t="shared" si="6"/>
        <v>306</v>
      </c>
      <c r="AM19" s="3">
        <f t="shared" si="7"/>
        <v>0.64379084967320266</v>
      </c>
      <c r="AN19" s="6">
        <v>46091</v>
      </c>
      <c r="AO19" s="33">
        <v>18</v>
      </c>
      <c r="AP19" s="7">
        <f t="shared" si="8"/>
        <v>41.702127659574465</v>
      </c>
      <c r="AQ19" s="3">
        <f t="shared" si="15"/>
        <v>18.600000000000001</v>
      </c>
      <c r="AR19" s="3">
        <f t="shared" si="9"/>
        <v>0</v>
      </c>
      <c r="AS19" s="8">
        <f>(22-X19)*3</f>
        <v>66</v>
      </c>
      <c r="AT19" s="8">
        <f t="shared" si="11"/>
        <v>27.5</v>
      </c>
      <c r="AU19" s="4">
        <f t="shared" si="12"/>
        <v>153.80212765957447</v>
      </c>
      <c r="AV19" s="4">
        <f t="shared" si="13"/>
        <v>118.27475634781715</v>
      </c>
      <c r="AY19">
        <v>18</v>
      </c>
      <c r="AZ19">
        <v>2.1286308230352362</v>
      </c>
      <c r="BA19">
        <v>62</v>
      </c>
      <c r="BB19">
        <v>10.104187499999998</v>
      </c>
      <c r="BC19">
        <v>1.7682328124999995</v>
      </c>
    </row>
    <row r="20" spans="1:55" x14ac:dyDescent="0.25">
      <c r="A20" s="33">
        <v>19</v>
      </c>
      <c r="B20" s="32" t="s">
        <v>108</v>
      </c>
      <c r="C20" s="32" t="s">
        <v>109</v>
      </c>
      <c r="D20" s="33" t="s">
        <v>103</v>
      </c>
      <c r="E20" s="33" t="s">
        <v>74</v>
      </c>
      <c r="F20" s="1" t="s">
        <v>110</v>
      </c>
      <c r="G20" s="1" t="s">
        <v>68</v>
      </c>
      <c r="H20" s="35">
        <v>45779</v>
      </c>
      <c r="I20" s="33" t="s">
        <v>69</v>
      </c>
      <c r="J20" s="47">
        <v>95</v>
      </c>
      <c r="K20" s="24">
        <v>189.5</v>
      </c>
      <c r="L20" s="2">
        <f t="shared" si="0"/>
        <v>94.5</v>
      </c>
      <c r="M20" s="3">
        <f t="shared" si="1"/>
        <v>0.67021276595744683</v>
      </c>
      <c r="N20" s="3">
        <f t="shared" si="2"/>
        <v>89.361702127659584</v>
      </c>
      <c r="O20" s="3">
        <f t="shared" si="3"/>
        <v>0.60737179487179482</v>
      </c>
      <c r="P20">
        <v>-2.4441728078842608</v>
      </c>
      <c r="Q20">
        <v>2.7435092024539887</v>
      </c>
      <c r="R20" s="59">
        <v>0.48011411042944796</v>
      </c>
      <c r="S20" s="54">
        <v>6.32</v>
      </c>
      <c r="T20" s="8">
        <f t="shared" si="14"/>
        <v>15.176315789473685</v>
      </c>
      <c r="U20" s="26"/>
      <c r="V20" s="17"/>
      <c r="W20" s="43">
        <v>4.91</v>
      </c>
      <c r="X20" s="17"/>
      <c r="Y20" s="3"/>
      <c r="Z20" s="1"/>
      <c r="AA20" s="52">
        <v>3</v>
      </c>
      <c r="AB20" s="48">
        <v>1.3</v>
      </c>
      <c r="AC20" s="44">
        <v>1</v>
      </c>
      <c r="AD20" s="27">
        <v>28</v>
      </c>
      <c r="AE20" s="45">
        <v>0.19977400000000001</v>
      </c>
      <c r="AF20" s="45">
        <v>3.3107340000000001</v>
      </c>
      <c r="AG20" s="45">
        <v>1.75</v>
      </c>
      <c r="AH20" s="4">
        <f t="shared" si="4"/>
        <v>153.35276595744682</v>
      </c>
      <c r="AI20" s="4">
        <f t="shared" si="5"/>
        <v>117.92919451040989</v>
      </c>
      <c r="AJ20" s="31" t="s">
        <v>104</v>
      </c>
      <c r="AK20" s="1"/>
      <c r="AL20" s="5">
        <f t="shared" si="6"/>
        <v>312</v>
      </c>
      <c r="AM20" s="3">
        <f t="shared" si="7"/>
        <v>0.60737179487179482</v>
      </c>
      <c r="AN20" s="6">
        <v>46091</v>
      </c>
      <c r="AO20" s="33">
        <v>19</v>
      </c>
      <c r="AP20" s="7">
        <f t="shared" si="8"/>
        <v>40.212765957446813</v>
      </c>
      <c r="AQ20" s="3">
        <f t="shared" si="15"/>
        <v>19.64</v>
      </c>
      <c r="AR20" s="3">
        <f t="shared" si="9"/>
        <v>0</v>
      </c>
      <c r="AS20" s="8">
        <f>(22-X20)*3</f>
        <v>66</v>
      </c>
      <c r="AT20" s="8">
        <f t="shared" si="11"/>
        <v>27.5</v>
      </c>
      <c r="AU20" s="4">
        <f t="shared" si="12"/>
        <v>153.35276595744682</v>
      </c>
      <c r="AV20" s="4">
        <f t="shared" si="13"/>
        <v>117.92919451040989</v>
      </c>
      <c r="AY20">
        <v>19</v>
      </c>
      <c r="AZ20">
        <v>-2.4441728078842608</v>
      </c>
      <c r="BA20">
        <v>8</v>
      </c>
      <c r="BB20">
        <v>2.7435092024539887</v>
      </c>
      <c r="BC20">
        <v>0.48011411042944796</v>
      </c>
    </row>
    <row r="21" spans="1:55" x14ac:dyDescent="0.25">
      <c r="A21" s="33">
        <v>20</v>
      </c>
      <c r="B21" s="32" t="s">
        <v>111</v>
      </c>
      <c r="C21" s="21"/>
      <c r="D21" s="33" t="s">
        <v>112</v>
      </c>
      <c r="E21" s="33" t="s">
        <v>95</v>
      </c>
      <c r="F21" s="1"/>
      <c r="G21" s="1" t="s">
        <v>68</v>
      </c>
      <c r="H21" s="22"/>
      <c r="I21" s="33" t="s">
        <v>76</v>
      </c>
      <c r="J21" s="47">
        <v>80.5</v>
      </c>
      <c r="K21" s="24">
        <v>188</v>
      </c>
      <c r="L21" s="2">
        <f t="shared" si="0"/>
        <v>107.5</v>
      </c>
      <c r="M21" s="3">
        <f t="shared" si="1"/>
        <v>0.76241134751773054</v>
      </c>
      <c r="N21" s="3">
        <f t="shared" si="2"/>
        <v>101.65484633569741</v>
      </c>
      <c r="O21" s="3"/>
      <c r="P21">
        <v>-5.2759990048775824</v>
      </c>
      <c r="Q21">
        <v>0.59373658536585372</v>
      </c>
      <c r="R21" s="58">
        <v>0.10390390243902439</v>
      </c>
      <c r="S21">
        <v>6.98</v>
      </c>
      <c r="T21" s="8">
        <f t="shared" si="14"/>
        <v>16.761184210526316</v>
      </c>
      <c r="U21" s="26"/>
      <c r="V21" s="17"/>
      <c r="W21" s="43">
        <v>5.43</v>
      </c>
      <c r="X21" s="17"/>
      <c r="Y21" s="3"/>
      <c r="Z21" s="1"/>
      <c r="AA21" s="44">
        <v>1.1000000000000001</v>
      </c>
      <c r="AB21" s="48">
        <v>1.4</v>
      </c>
      <c r="AC21" s="44">
        <v>1</v>
      </c>
      <c r="AD21" s="27">
        <v>30</v>
      </c>
      <c r="AE21" s="45">
        <v>0.195717</v>
      </c>
      <c r="AF21" s="45">
        <v>2.6112760000000002</v>
      </c>
      <c r="AG21" s="45">
        <v>1.39</v>
      </c>
      <c r="AH21" s="4">
        <f t="shared" si="4"/>
        <v>160.96468085106383</v>
      </c>
      <c r="AI21" s="4">
        <f t="shared" si="5"/>
        <v>123.78280260467234</v>
      </c>
      <c r="AJ21" s="31" t="s">
        <v>113</v>
      </c>
      <c r="AK21" s="1"/>
      <c r="AL21" s="5"/>
      <c r="AM21" s="3"/>
      <c r="AN21" s="6">
        <v>46091</v>
      </c>
      <c r="AO21" s="33">
        <v>20</v>
      </c>
      <c r="AP21" s="7">
        <f t="shared" si="8"/>
        <v>45.744680851063833</v>
      </c>
      <c r="AQ21" s="3">
        <f t="shared" si="15"/>
        <v>21.72</v>
      </c>
      <c r="AR21" s="3">
        <f t="shared" si="9"/>
        <v>0</v>
      </c>
      <c r="AS21" s="8">
        <f>(22-X21)*3</f>
        <v>66</v>
      </c>
      <c r="AT21" s="8">
        <f t="shared" si="11"/>
        <v>27.5</v>
      </c>
      <c r="AU21" s="4">
        <f t="shared" si="12"/>
        <v>160.96468085106383</v>
      </c>
      <c r="AV21" s="4">
        <f t="shared" si="13"/>
        <v>123.78280260467234</v>
      </c>
      <c r="AY21">
        <v>20</v>
      </c>
      <c r="AZ21">
        <v>-5.2759990048775824</v>
      </c>
      <c r="BA21">
        <v>2</v>
      </c>
      <c r="BB21">
        <v>0.59373658536585372</v>
      </c>
      <c r="BC21">
        <v>0.10390390243902439</v>
      </c>
    </row>
    <row r="22" spans="1:55" x14ac:dyDescent="0.25">
      <c r="A22" s="33">
        <v>21</v>
      </c>
      <c r="B22" s="32" t="s">
        <v>114</v>
      </c>
      <c r="C22" s="21"/>
      <c r="D22" s="33" t="s">
        <v>112</v>
      </c>
      <c r="E22" s="33" t="s">
        <v>95</v>
      </c>
      <c r="F22" s="1"/>
      <c r="G22" s="1" t="s">
        <v>68</v>
      </c>
      <c r="H22" s="22"/>
      <c r="I22" s="33" t="s">
        <v>76</v>
      </c>
      <c r="J22" s="47">
        <v>91.5</v>
      </c>
      <c r="K22" s="24">
        <v>199</v>
      </c>
      <c r="L22" s="2">
        <f t="shared" si="0"/>
        <v>107.5</v>
      </c>
      <c r="M22" s="3">
        <f t="shared" si="1"/>
        <v>0.76241134751773054</v>
      </c>
      <c r="N22" s="3">
        <f t="shared" si="2"/>
        <v>101.65484633569741</v>
      </c>
      <c r="O22" s="3"/>
      <c r="P22">
        <v>-5.0154872425943502</v>
      </c>
      <c r="Q22">
        <v>1.1344249394673123</v>
      </c>
      <c r="R22" s="58">
        <v>0.19852436440677965</v>
      </c>
      <c r="S22">
        <v>7.56</v>
      </c>
      <c r="T22" s="8">
        <f t="shared" si="14"/>
        <v>18.153947368421051</v>
      </c>
      <c r="U22" s="26"/>
      <c r="V22" s="17"/>
      <c r="W22" s="43">
        <v>5.56</v>
      </c>
      <c r="X22" s="19"/>
      <c r="Y22" s="3"/>
      <c r="Z22" s="1"/>
      <c r="AA22" s="44">
        <v>1</v>
      </c>
      <c r="AB22" s="48">
        <v>1</v>
      </c>
      <c r="AC22" s="44">
        <v>3</v>
      </c>
      <c r="AD22" s="27">
        <v>30.5</v>
      </c>
      <c r="AE22" s="45">
        <v>0.244255</v>
      </c>
      <c r="AF22" s="45">
        <v>2.8575390000000001</v>
      </c>
      <c r="AG22" s="45">
        <v>1.44</v>
      </c>
      <c r="AH22" s="4">
        <f t="shared" si="4"/>
        <v>89.244680851063833</v>
      </c>
      <c r="AI22" s="4">
        <f t="shared" si="5"/>
        <v>68.629693513483616</v>
      </c>
      <c r="AJ22" s="31" t="s">
        <v>113</v>
      </c>
      <c r="AK22" s="1"/>
      <c r="AL22" s="5"/>
      <c r="AM22" s="3"/>
      <c r="AN22" s="6">
        <v>46091</v>
      </c>
      <c r="AO22" s="33">
        <v>21</v>
      </c>
      <c r="AP22" s="7">
        <f t="shared" si="8"/>
        <v>45.744680851063833</v>
      </c>
      <c r="AQ22" s="3">
        <v>22</v>
      </c>
      <c r="AR22" s="3">
        <f t="shared" si="9"/>
        <v>0</v>
      </c>
      <c r="AS22" s="8">
        <v>-6</v>
      </c>
      <c r="AT22" s="8">
        <f t="shared" si="11"/>
        <v>27.5</v>
      </c>
      <c r="AU22" s="4">
        <f t="shared" si="12"/>
        <v>89.244680851063833</v>
      </c>
      <c r="AV22" s="4">
        <f t="shared" si="13"/>
        <v>68.629693513483616</v>
      </c>
      <c r="AY22">
        <v>21</v>
      </c>
      <c r="AZ22">
        <v>-5.0154872425943502</v>
      </c>
      <c r="BA22">
        <v>3</v>
      </c>
      <c r="BB22">
        <v>1.1344249394673123</v>
      </c>
      <c r="BC22">
        <v>0.19852436440677965</v>
      </c>
    </row>
    <row r="23" spans="1:55" x14ac:dyDescent="0.25">
      <c r="A23" s="33">
        <v>22</v>
      </c>
      <c r="B23" s="32" t="s">
        <v>115</v>
      </c>
      <c r="C23" s="21"/>
      <c r="D23" s="33" t="s">
        <v>116</v>
      </c>
      <c r="E23" s="33" t="s">
        <v>233</v>
      </c>
      <c r="F23" s="1"/>
      <c r="G23" s="1" t="s">
        <v>75</v>
      </c>
      <c r="H23" s="36">
        <v>45777</v>
      </c>
      <c r="I23" s="33" t="s">
        <v>96</v>
      </c>
      <c r="J23" s="47">
        <v>63.5</v>
      </c>
      <c r="K23" s="24">
        <v>175</v>
      </c>
      <c r="L23" s="2">
        <f t="shared" si="0"/>
        <v>111.5</v>
      </c>
      <c r="M23" s="3">
        <f t="shared" si="1"/>
        <v>0.79078014184397161</v>
      </c>
      <c r="N23" s="3">
        <f t="shared" si="2"/>
        <v>105.43735224586288</v>
      </c>
      <c r="O23" s="3">
        <f t="shared" ref="O23:O69" si="16">K23/AL23</f>
        <v>0.5573248407643312</v>
      </c>
      <c r="P23">
        <v>0.76339875812968927</v>
      </c>
      <c r="Q23">
        <v>8.400068181818181</v>
      </c>
      <c r="R23" s="58">
        <v>1.4700119318181817</v>
      </c>
      <c r="S23">
        <v>8.0399999999999991</v>
      </c>
      <c r="T23" s="8">
        <f t="shared" si="14"/>
        <v>19.306578947368418</v>
      </c>
      <c r="U23" s="26"/>
      <c r="V23" s="17"/>
      <c r="W23" s="43">
        <v>6.2</v>
      </c>
      <c r="X23" s="19"/>
      <c r="Y23" s="3"/>
      <c r="Z23" s="1"/>
      <c r="AA23" s="44">
        <v>1.9</v>
      </c>
      <c r="AB23" s="48">
        <v>1</v>
      </c>
      <c r="AC23" s="44">
        <v>1</v>
      </c>
      <c r="AD23" s="27">
        <v>30.5</v>
      </c>
      <c r="AE23" s="45">
        <v>0.20713300000000001</v>
      </c>
      <c r="AF23" s="45">
        <v>2.4827889999999999</v>
      </c>
      <c r="AG23" s="45">
        <v>1.42</v>
      </c>
      <c r="AH23" s="4">
        <f t="shared" si="4"/>
        <v>90.946808510638306</v>
      </c>
      <c r="AI23" s="4">
        <f t="shared" si="5"/>
        <v>69.938639867299031</v>
      </c>
      <c r="AJ23" s="31" t="s">
        <v>117</v>
      </c>
      <c r="AK23" s="1"/>
      <c r="AL23" s="5">
        <f t="shared" ref="AL23:AL69" si="17">AN23-H23</f>
        <v>314</v>
      </c>
      <c r="AM23" s="3">
        <f t="shared" ref="AM23:AM69" si="18">K23/AL23</f>
        <v>0.5573248407643312</v>
      </c>
      <c r="AN23" s="6">
        <v>46091</v>
      </c>
      <c r="AO23" s="33">
        <v>22</v>
      </c>
      <c r="AP23" s="7">
        <f t="shared" si="8"/>
        <v>47.446808510638299</v>
      </c>
      <c r="AQ23" s="3">
        <v>22</v>
      </c>
      <c r="AR23" s="3">
        <f t="shared" si="9"/>
        <v>0</v>
      </c>
      <c r="AS23" s="8">
        <v>-6</v>
      </c>
      <c r="AT23" s="8">
        <f t="shared" si="11"/>
        <v>27.5</v>
      </c>
      <c r="AU23" s="4">
        <f t="shared" si="12"/>
        <v>90.946808510638306</v>
      </c>
      <c r="AV23" s="4">
        <f t="shared" si="13"/>
        <v>69.938639867299031</v>
      </c>
      <c r="AY23">
        <v>22</v>
      </c>
      <c r="AZ23">
        <v>0.76339875812968927</v>
      </c>
      <c r="BA23">
        <v>44</v>
      </c>
      <c r="BB23">
        <v>8.400068181818181</v>
      </c>
      <c r="BC23">
        <v>1.4700119318181817</v>
      </c>
    </row>
    <row r="24" spans="1:55" x14ac:dyDescent="0.25">
      <c r="A24" s="33">
        <v>23</v>
      </c>
      <c r="B24" s="32" t="s">
        <v>118</v>
      </c>
      <c r="C24" s="1"/>
      <c r="D24" s="33" t="s">
        <v>116</v>
      </c>
      <c r="E24" s="33" t="s">
        <v>233</v>
      </c>
      <c r="F24" s="1"/>
      <c r="G24" s="1" t="s">
        <v>68</v>
      </c>
      <c r="H24" s="36">
        <v>45761</v>
      </c>
      <c r="I24" s="33" t="s">
        <v>96</v>
      </c>
      <c r="J24" s="47">
        <v>69.5</v>
      </c>
      <c r="K24" s="24">
        <v>178.5</v>
      </c>
      <c r="L24" s="2">
        <f t="shared" si="0"/>
        <v>109</v>
      </c>
      <c r="M24" s="3">
        <f t="shared" si="1"/>
        <v>0.77304964539007093</v>
      </c>
      <c r="N24" s="3">
        <f t="shared" si="2"/>
        <v>103.07328605200945</v>
      </c>
      <c r="O24" s="3">
        <f t="shared" si="16"/>
        <v>0.54090909090909089</v>
      </c>
      <c r="P24">
        <v>0.57883116269559753</v>
      </c>
      <c r="Q24">
        <v>7.5586790145028813</v>
      </c>
      <c r="R24" s="58">
        <v>1.3227688275380041</v>
      </c>
      <c r="S24">
        <v>7.94</v>
      </c>
      <c r="T24" s="8">
        <f t="shared" si="14"/>
        <v>19.066447368421052</v>
      </c>
      <c r="U24" s="26"/>
      <c r="V24" s="17"/>
      <c r="W24" s="43">
        <v>6.2</v>
      </c>
      <c r="X24" s="17"/>
      <c r="Y24" s="3"/>
      <c r="Z24" s="20"/>
      <c r="AA24" s="44">
        <v>1.1000000000000001</v>
      </c>
      <c r="AB24" s="48">
        <v>1</v>
      </c>
      <c r="AC24" s="44">
        <v>1</v>
      </c>
      <c r="AD24" s="27">
        <v>33</v>
      </c>
      <c r="AE24" s="45">
        <v>0.219974</v>
      </c>
      <c r="AF24" s="45">
        <v>2.5743149999999999</v>
      </c>
      <c r="AG24" s="45">
        <v>1.45</v>
      </c>
      <c r="AH24" s="4">
        <f t="shared" si="4"/>
        <v>161.88297872340425</v>
      </c>
      <c r="AI24" s="4">
        <f t="shared" si="5"/>
        <v>124.48897916255575</v>
      </c>
      <c r="AJ24" s="31" t="s">
        <v>117</v>
      </c>
      <c r="AK24" s="1"/>
      <c r="AL24" s="5">
        <f t="shared" si="17"/>
        <v>330</v>
      </c>
      <c r="AM24" s="3">
        <f t="shared" si="18"/>
        <v>0.54090909090909089</v>
      </c>
      <c r="AN24" s="6">
        <v>46091</v>
      </c>
      <c r="AO24" s="33">
        <v>23</v>
      </c>
      <c r="AP24" s="7">
        <f t="shared" si="8"/>
        <v>46.382978723404257</v>
      </c>
      <c r="AQ24" s="3">
        <v>22</v>
      </c>
      <c r="AR24" s="3">
        <f t="shared" si="9"/>
        <v>0</v>
      </c>
      <c r="AS24" s="8">
        <f t="shared" ref="AS24:AS32" si="19">(22-X24)*3</f>
        <v>66</v>
      </c>
      <c r="AT24" s="8">
        <f t="shared" si="11"/>
        <v>27.5</v>
      </c>
      <c r="AU24" s="4">
        <f t="shared" si="12"/>
        <v>161.88297872340425</v>
      </c>
      <c r="AV24" s="4">
        <f t="shared" si="13"/>
        <v>124.48897916255575</v>
      </c>
      <c r="AY24">
        <v>23</v>
      </c>
      <c r="AZ24">
        <v>0.57883116269559753</v>
      </c>
      <c r="BA24">
        <v>40</v>
      </c>
      <c r="BB24">
        <v>7.5586790145028813</v>
      </c>
      <c r="BC24">
        <v>1.3227688275380041</v>
      </c>
    </row>
    <row r="25" spans="1:55" x14ac:dyDescent="0.25">
      <c r="A25" s="33">
        <v>24</v>
      </c>
      <c r="B25" s="32" t="s">
        <v>119</v>
      </c>
      <c r="C25" s="21"/>
      <c r="D25" s="33" t="s">
        <v>120</v>
      </c>
      <c r="E25" s="33" t="s">
        <v>121</v>
      </c>
      <c r="F25" s="1"/>
      <c r="G25" s="1" t="s">
        <v>68</v>
      </c>
      <c r="H25" s="36">
        <v>45777</v>
      </c>
      <c r="I25" s="33" t="s">
        <v>96</v>
      </c>
      <c r="J25" s="47">
        <v>63.5</v>
      </c>
      <c r="K25" s="24">
        <v>154</v>
      </c>
      <c r="L25" s="2">
        <f t="shared" si="0"/>
        <v>90.5</v>
      </c>
      <c r="M25" s="3">
        <f t="shared" si="1"/>
        <v>0.64184397163120566</v>
      </c>
      <c r="N25" s="3">
        <f t="shared" si="2"/>
        <v>85.579196217494086</v>
      </c>
      <c r="O25" s="3">
        <f t="shared" si="16"/>
        <v>0.49044585987261147</v>
      </c>
      <c r="P25">
        <v>-1.995698245428275</v>
      </c>
      <c r="Q25">
        <v>3.391132075471698</v>
      </c>
      <c r="R25" s="58">
        <v>0.59344811320754709</v>
      </c>
      <c r="S25">
        <v>5.98</v>
      </c>
      <c r="T25" s="8">
        <f t="shared" si="14"/>
        <v>14.359868421052633</v>
      </c>
      <c r="U25" s="26"/>
      <c r="V25" s="17"/>
      <c r="W25" s="43">
        <v>5.43</v>
      </c>
      <c r="X25" s="17"/>
      <c r="Y25" s="3"/>
      <c r="Z25" s="1"/>
      <c r="AA25" s="44">
        <v>1.4</v>
      </c>
      <c r="AB25" s="48">
        <v>1.7</v>
      </c>
      <c r="AC25" s="44">
        <v>4</v>
      </c>
      <c r="AD25" s="27">
        <v>31</v>
      </c>
      <c r="AE25" s="45">
        <v>0.16691</v>
      </c>
      <c r="AF25" s="45">
        <v>1.986354</v>
      </c>
      <c r="AG25" s="45">
        <v>1.29</v>
      </c>
      <c r="AH25" s="4">
        <f t="shared" si="4"/>
        <v>153.73063829787233</v>
      </c>
      <c r="AI25" s="4">
        <f t="shared" si="5"/>
        <v>118.21978060095688</v>
      </c>
      <c r="AJ25" s="31" t="s">
        <v>122</v>
      </c>
      <c r="AK25" s="1"/>
      <c r="AL25" s="5">
        <f t="shared" si="17"/>
        <v>314</v>
      </c>
      <c r="AM25" s="3">
        <f t="shared" si="18"/>
        <v>0.49044585987261147</v>
      </c>
      <c r="AN25" s="6">
        <v>46091</v>
      </c>
      <c r="AO25" s="33">
        <v>24</v>
      </c>
      <c r="AP25" s="7">
        <f t="shared" si="8"/>
        <v>38.51063829787234</v>
      </c>
      <c r="AQ25" s="3">
        <f>4*W25</f>
        <v>21.72</v>
      </c>
      <c r="AR25" s="3">
        <f t="shared" si="9"/>
        <v>0</v>
      </c>
      <c r="AS25" s="8">
        <f t="shared" si="19"/>
        <v>66</v>
      </c>
      <c r="AT25" s="8">
        <f t="shared" si="11"/>
        <v>27.5</v>
      </c>
      <c r="AU25" s="4">
        <f t="shared" si="12"/>
        <v>153.73063829787233</v>
      </c>
      <c r="AV25" s="4">
        <f t="shared" si="13"/>
        <v>118.21978060095688</v>
      </c>
      <c r="AY25">
        <v>24</v>
      </c>
      <c r="AZ25">
        <v>-1.995698245428275</v>
      </c>
      <c r="BA25">
        <v>9</v>
      </c>
      <c r="BB25">
        <v>3.391132075471698</v>
      </c>
      <c r="BC25">
        <v>0.59344811320754709</v>
      </c>
    </row>
    <row r="26" spans="1:55" x14ac:dyDescent="0.25">
      <c r="A26" s="33">
        <v>25</v>
      </c>
      <c r="B26" s="32" t="s">
        <v>123</v>
      </c>
      <c r="C26" s="21"/>
      <c r="D26" s="33" t="s">
        <v>120</v>
      </c>
      <c r="E26" s="33" t="s">
        <v>121</v>
      </c>
      <c r="F26" s="1"/>
      <c r="G26" s="1" t="s">
        <v>75</v>
      </c>
      <c r="H26" s="36">
        <v>45761</v>
      </c>
      <c r="I26" s="33" t="s">
        <v>96</v>
      </c>
      <c r="J26" s="47">
        <v>69.5</v>
      </c>
      <c r="K26" s="23">
        <v>148</v>
      </c>
      <c r="L26" s="2">
        <f t="shared" si="0"/>
        <v>78.5</v>
      </c>
      <c r="M26" s="3">
        <f t="shared" si="1"/>
        <v>0.55673758865248224</v>
      </c>
      <c r="N26" s="3">
        <f t="shared" si="2"/>
        <v>74.231678486997637</v>
      </c>
      <c r="O26" s="3">
        <f t="shared" si="16"/>
        <v>0.44848484848484849</v>
      </c>
      <c r="P26">
        <v>-0.76813905357120049</v>
      </c>
      <c r="Q26">
        <v>5.5326315789473686</v>
      </c>
      <c r="R26" s="58">
        <v>0.96821052631578941</v>
      </c>
      <c r="S26">
        <v>6.48</v>
      </c>
      <c r="T26" s="8">
        <f t="shared" si="14"/>
        <v>15.560526315789474</v>
      </c>
      <c r="U26" s="26"/>
      <c r="V26" s="17"/>
      <c r="W26" s="43">
        <v>5.43</v>
      </c>
      <c r="X26" s="17"/>
      <c r="Y26" s="3"/>
      <c r="Z26" s="1"/>
      <c r="AA26" s="44">
        <v>1.9</v>
      </c>
      <c r="AB26" s="48">
        <v>2</v>
      </c>
      <c r="AC26" s="44">
        <v>1.5</v>
      </c>
      <c r="AD26" s="27">
        <v>28</v>
      </c>
      <c r="AE26" s="45">
        <v>0.155921</v>
      </c>
      <c r="AF26" s="45">
        <v>2.039965</v>
      </c>
      <c r="AG26" s="45">
        <v>1.38</v>
      </c>
      <c r="AH26" s="4">
        <f t="shared" si="4"/>
        <v>148.62425531914894</v>
      </c>
      <c r="AI26" s="4">
        <f t="shared" si="5"/>
        <v>114.29294153951071</v>
      </c>
      <c r="AJ26" s="31" t="s">
        <v>122</v>
      </c>
      <c r="AK26" s="1"/>
      <c r="AL26" s="5">
        <f t="shared" si="17"/>
        <v>330</v>
      </c>
      <c r="AM26" s="3">
        <f t="shared" si="18"/>
        <v>0.44848484848484849</v>
      </c>
      <c r="AN26" s="6">
        <v>46091</v>
      </c>
      <c r="AO26" s="33">
        <v>25</v>
      </c>
      <c r="AP26" s="7">
        <f t="shared" si="8"/>
        <v>33.404255319148938</v>
      </c>
      <c r="AQ26" s="3">
        <f>4*W26</f>
        <v>21.72</v>
      </c>
      <c r="AR26" s="3">
        <f t="shared" si="9"/>
        <v>0</v>
      </c>
      <c r="AS26" s="8">
        <f t="shared" si="19"/>
        <v>66</v>
      </c>
      <c r="AT26" s="8">
        <f t="shared" si="11"/>
        <v>27.5</v>
      </c>
      <c r="AU26" s="4">
        <f t="shared" si="12"/>
        <v>148.62425531914894</v>
      </c>
      <c r="AV26" s="4">
        <f t="shared" si="13"/>
        <v>114.29294153951071</v>
      </c>
      <c r="AY26">
        <v>25</v>
      </c>
      <c r="AZ26">
        <v>-0.76813905357120049</v>
      </c>
      <c r="BA26">
        <v>18</v>
      </c>
      <c r="BB26">
        <v>5.5326315789473686</v>
      </c>
      <c r="BC26">
        <v>0.96821052631578941</v>
      </c>
    </row>
    <row r="27" spans="1:55" x14ac:dyDescent="0.25">
      <c r="A27" s="33">
        <v>26</v>
      </c>
      <c r="B27" s="32" t="s">
        <v>124</v>
      </c>
      <c r="C27" s="32" t="s">
        <v>125</v>
      </c>
      <c r="D27" s="33" t="s">
        <v>126</v>
      </c>
      <c r="E27" s="33" t="s">
        <v>74</v>
      </c>
      <c r="F27" s="1"/>
      <c r="G27" s="1" t="s">
        <v>68</v>
      </c>
      <c r="H27" s="35">
        <v>45758</v>
      </c>
      <c r="I27" s="33" t="s">
        <v>69</v>
      </c>
      <c r="J27" s="47">
        <v>133</v>
      </c>
      <c r="K27" s="24">
        <v>238.5</v>
      </c>
      <c r="L27" s="2">
        <f t="shared" si="0"/>
        <v>105.5</v>
      </c>
      <c r="M27" s="3">
        <f t="shared" si="1"/>
        <v>0.74822695035460995</v>
      </c>
      <c r="N27" s="3">
        <f t="shared" si="2"/>
        <v>99.763593380614651</v>
      </c>
      <c r="O27" s="3">
        <f t="shared" si="16"/>
        <v>0.71621621621621623</v>
      </c>
      <c r="P27">
        <v>1.0362770250242539</v>
      </c>
      <c r="Q27">
        <v>8.3825217391304374</v>
      </c>
      <c r="R27" s="58">
        <v>1.4669413043478265</v>
      </c>
      <c r="S27">
        <v>8.6</v>
      </c>
      <c r="T27" s="8">
        <f t="shared" si="14"/>
        <v>20.651315789473681</v>
      </c>
      <c r="U27" s="26"/>
      <c r="V27" s="17"/>
      <c r="W27" s="43">
        <v>5.69</v>
      </c>
      <c r="X27" s="18"/>
      <c r="Y27" s="18"/>
      <c r="Z27" s="1"/>
      <c r="AA27" s="44">
        <v>1.6</v>
      </c>
      <c r="AB27" s="48">
        <v>1.3</v>
      </c>
      <c r="AC27" s="44">
        <v>1</v>
      </c>
      <c r="AD27" s="27">
        <v>33</v>
      </c>
      <c r="AE27" s="45">
        <v>0.20951900000000001</v>
      </c>
      <c r="AF27" s="45">
        <v>2.9684520000000001</v>
      </c>
      <c r="AG27" s="45">
        <v>1.25</v>
      </c>
      <c r="AH27" s="4">
        <f t="shared" si="4"/>
        <v>160.39361702127661</v>
      </c>
      <c r="AI27" s="4">
        <f t="shared" si="5"/>
        <v>123.34365110296727</v>
      </c>
      <c r="AJ27" s="31" t="s">
        <v>127</v>
      </c>
      <c r="AK27" s="1"/>
      <c r="AL27" s="5">
        <f t="shared" si="17"/>
        <v>333</v>
      </c>
      <c r="AM27" s="3">
        <f t="shared" si="18"/>
        <v>0.71621621621621623</v>
      </c>
      <c r="AN27" s="6">
        <v>46091</v>
      </c>
      <c r="AO27" s="33">
        <v>26</v>
      </c>
      <c r="AP27" s="7">
        <f t="shared" si="8"/>
        <v>44.893617021276597</v>
      </c>
      <c r="AQ27" s="3">
        <v>22</v>
      </c>
      <c r="AR27" s="3">
        <f t="shared" si="9"/>
        <v>0</v>
      </c>
      <c r="AS27" s="8">
        <f t="shared" si="19"/>
        <v>66</v>
      </c>
      <c r="AT27" s="8">
        <f t="shared" si="11"/>
        <v>27.5</v>
      </c>
      <c r="AU27" s="4">
        <f t="shared" si="12"/>
        <v>160.39361702127661</v>
      </c>
      <c r="AV27" s="4">
        <f t="shared" si="13"/>
        <v>123.34365110296727</v>
      </c>
      <c r="AY27">
        <v>26</v>
      </c>
      <c r="AZ27">
        <v>1.0362770250242539</v>
      </c>
      <c r="BA27">
        <v>50</v>
      </c>
      <c r="BB27">
        <v>8.3825217391304374</v>
      </c>
      <c r="BC27">
        <v>1.4669413043478265</v>
      </c>
    </row>
    <row r="28" spans="1:55" x14ac:dyDescent="0.25">
      <c r="A28" s="33">
        <v>27</v>
      </c>
      <c r="B28" s="32" t="s">
        <v>128</v>
      </c>
      <c r="C28" s="32" t="s">
        <v>129</v>
      </c>
      <c r="D28" s="33" t="s">
        <v>130</v>
      </c>
      <c r="E28" s="33" t="s">
        <v>74</v>
      </c>
      <c r="F28" s="1"/>
      <c r="G28" s="1" t="s">
        <v>68</v>
      </c>
      <c r="H28" s="35">
        <v>45741</v>
      </c>
      <c r="I28" s="33" t="s">
        <v>76</v>
      </c>
      <c r="J28" s="47">
        <v>127</v>
      </c>
      <c r="K28" s="23">
        <v>212</v>
      </c>
      <c r="L28" s="2">
        <f t="shared" si="0"/>
        <v>85</v>
      </c>
      <c r="M28" s="3">
        <f t="shared" si="1"/>
        <v>0.6028368794326241</v>
      </c>
      <c r="N28" s="3">
        <f t="shared" si="2"/>
        <v>80.378250591016538</v>
      </c>
      <c r="O28" s="3">
        <f t="shared" si="16"/>
        <v>0.60571428571428576</v>
      </c>
      <c r="P28">
        <v>1.752739967369799E-3</v>
      </c>
      <c r="Q28">
        <v>7.4500588235294138</v>
      </c>
      <c r="R28" s="58">
        <v>1.3037602941176474</v>
      </c>
      <c r="S28">
        <v>7.28</v>
      </c>
      <c r="T28" s="8">
        <f t="shared" si="14"/>
        <v>17.481578947368423</v>
      </c>
      <c r="U28" s="26"/>
      <c r="V28" s="17"/>
      <c r="W28" s="43">
        <v>4.6500000000000004</v>
      </c>
      <c r="X28" s="17"/>
      <c r="Y28" s="3"/>
      <c r="Z28" s="1"/>
      <c r="AA28" s="44">
        <v>1.3</v>
      </c>
      <c r="AB28" s="48">
        <v>1</v>
      </c>
      <c r="AC28" s="44">
        <v>4</v>
      </c>
      <c r="AD28" s="27">
        <v>31</v>
      </c>
      <c r="AE28" s="45">
        <v>0.26458399999999999</v>
      </c>
      <c r="AF28" s="45">
        <v>2.6343570000000001</v>
      </c>
      <c r="AG28" s="45">
        <v>1.24</v>
      </c>
      <c r="AH28" s="4">
        <f t="shared" si="4"/>
        <v>148.27021276595744</v>
      </c>
      <c r="AI28" s="4">
        <f t="shared" si="5"/>
        <v>114.02068069791709</v>
      </c>
      <c r="AJ28" s="31" t="s">
        <v>127</v>
      </c>
      <c r="AK28" s="1"/>
      <c r="AL28" s="5">
        <f t="shared" si="17"/>
        <v>350</v>
      </c>
      <c r="AM28" s="3">
        <f t="shared" si="18"/>
        <v>0.60571428571428576</v>
      </c>
      <c r="AN28" s="6">
        <v>46091</v>
      </c>
      <c r="AO28" s="33">
        <v>27</v>
      </c>
      <c r="AP28" s="7">
        <f t="shared" si="8"/>
        <v>36.170212765957444</v>
      </c>
      <c r="AQ28" s="3">
        <f>4*W28</f>
        <v>18.600000000000001</v>
      </c>
      <c r="AR28" s="3">
        <f t="shared" si="9"/>
        <v>0</v>
      </c>
      <c r="AS28" s="8">
        <f t="shared" si="19"/>
        <v>66</v>
      </c>
      <c r="AT28" s="8">
        <f t="shared" si="11"/>
        <v>27.5</v>
      </c>
      <c r="AU28" s="4">
        <f t="shared" si="12"/>
        <v>148.27021276595744</v>
      </c>
      <c r="AV28" s="4">
        <f t="shared" si="13"/>
        <v>114.02068069791709</v>
      </c>
      <c r="AY28">
        <v>27</v>
      </c>
      <c r="AZ28">
        <v>1.752739967369799E-3</v>
      </c>
      <c r="BA28">
        <v>30</v>
      </c>
      <c r="BB28">
        <v>7.4500588235294138</v>
      </c>
      <c r="BC28">
        <v>1.3037602941176474</v>
      </c>
    </row>
    <row r="29" spans="1:55" x14ac:dyDescent="0.25">
      <c r="A29" s="33">
        <v>28</v>
      </c>
      <c r="B29" s="32" t="s">
        <v>131</v>
      </c>
      <c r="C29" s="32" t="s">
        <v>132</v>
      </c>
      <c r="D29" s="33" t="s">
        <v>133</v>
      </c>
      <c r="E29" s="33" t="s">
        <v>74</v>
      </c>
      <c r="F29" s="1"/>
      <c r="G29" s="1" t="s">
        <v>68</v>
      </c>
      <c r="H29" s="35">
        <v>45752</v>
      </c>
      <c r="I29" s="33" t="s">
        <v>76</v>
      </c>
      <c r="J29" s="47">
        <v>104</v>
      </c>
      <c r="K29" s="24">
        <v>209</v>
      </c>
      <c r="L29" s="2">
        <f t="shared" si="0"/>
        <v>105</v>
      </c>
      <c r="M29" s="3">
        <f t="shared" si="1"/>
        <v>0.74468085106382975</v>
      </c>
      <c r="N29" s="3">
        <f t="shared" si="2"/>
        <v>99.290780141843967</v>
      </c>
      <c r="O29" s="3">
        <f t="shared" si="16"/>
        <v>0.61651917404129797</v>
      </c>
      <c r="P29">
        <v>0.7407187577211376</v>
      </c>
      <c r="Q29">
        <v>7.0073114754098338</v>
      </c>
      <c r="R29" s="58">
        <v>1.2262795081967208</v>
      </c>
      <c r="S29">
        <v>7.68</v>
      </c>
      <c r="T29" s="8">
        <f t="shared" si="14"/>
        <v>18.442105263157895</v>
      </c>
      <c r="U29" s="26"/>
      <c r="V29" s="17"/>
      <c r="W29" s="43">
        <v>5.43</v>
      </c>
      <c r="X29" s="18"/>
      <c r="Y29" s="18"/>
      <c r="Z29" s="1"/>
      <c r="AA29" s="44">
        <v>2</v>
      </c>
      <c r="AB29" s="48">
        <v>1</v>
      </c>
      <c r="AC29" s="44">
        <v>1.5</v>
      </c>
      <c r="AD29" s="42">
        <v>32.5</v>
      </c>
      <c r="AE29" s="45">
        <v>0.14873700000000001</v>
      </c>
      <c r="AF29" s="45">
        <v>2.5449549999999999</v>
      </c>
      <c r="AG29" s="45">
        <v>1.22</v>
      </c>
      <c r="AH29" s="4">
        <f t="shared" si="4"/>
        <v>127.40085106382978</v>
      </c>
      <c r="AI29" s="4">
        <f t="shared" si="5"/>
        <v>97.972016690374943</v>
      </c>
      <c r="AJ29" s="31" t="s">
        <v>127</v>
      </c>
      <c r="AK29" s="1"/>
      <c r="AL29" s="5">
        <f t="shared" si="17"/>
        <v>339</v>
      </c>
      <c r="AM29" s="3">
        <f t="shared" si="18"/>
        <v>0.61651917404129797</v>
      </c>
      <c r="AN29" s="6">
        <v>46091</v>
      </c>
      <c r="AO29" s="33">
        <v>28</v>
      </c>
      <c r="AP29" s="7">
        <f t="shared" si="8"/>
        <v>44.680851063829785</v>
      </c>
      <c r="AQ29" s="3">
        <f>4*W29</f>
        <v>21.72</v>
      </c>
      <c r="AR29" s="3">
        <f t="shared" si="9"/>
        <v>0</v>
      </c>
      <c r="AS29" s="8">
        <f t="shared" si="19"/>
        <v>66</v>
      </c>
      <c r="AT29" s="8">
        <v>-5</v>
      </c>
      <c r="AU29" s="4">
        <f t="shared" si="12"/>
        <v>127.40085106382978</v>
      </c>
      <c r="AV29" s="4">
        <f t="shared" si="13"/>
        <v>97.972016690374943</v>
      </c>
      <c r="AY29">
        <v>28</v>
      </c>
      <c r="AZ29">
        <v>0.7407187577211376</v>
      </c>
      <c r="BA29">
        <v>43</v>
      </c>
      <c r="BB29">
        <v>7.0073114754098338</v>
      </c>
      <c r="BC29">
        <v>1.2262795081967208</v>
      </c>
    </row>
    <row r="30" spans="1:55" x14ac:dyDescent="0.25">
      <c r="A30" s="33">
        <v>29</v>
      </c>
      <c r="B30" s="32" t="s">
        <v>134</v>
      </c>
      <c r="C30" s="21"/>
      <c r="D30" s="33" t="s">
        <v>135</v>
      </c>
      <c r="E30" s="33" t="s">
        <v>74</v>
      </c>
      <c r="F30" s="1"/>
      <c r="G30" s="1" t="s">
        <v>68</v>
      </c>
      <c r="H30" s="35">
        <v>45687</v>
      </c>
      <c r="I30" s="33" t="s">
        <v>136</v>
      </c>
      <c r="J30" s="47">
        <v>122.5</v>
      </c>
      <c r="K30" s="24">
        <v>212</v>
      </c>
      <c r="L30" s="2">
        <f t="shared" si="0"/>
        <v>89.5</v>
      </c>
      <c r="M30" s="3">
        <f t="shared" si="1"/>
        <v>0.63475177304964536</v>
      </c>
      <c r="N30" s="3">
        <f t="shared" si="2"/>
        <v>84.633569739952719</v>
      </c>
      <c r="O30" s="3">
        <f t="shared" si="16"/>
        <v>0.52475247524752477</v>
      </c>
      <c r="P30">
        <v>1.3331043331319039</v>
      </c>
      <c r="Q30">
        <v>15.3021040327294</v>
      </c>
      <c r="R30" s="58">
        <v>2.6778682057276448</v>
      </c>
      <c r="S30">
        <v>7.66</v>
      </c>
      <c r="T30" s="8">
        <f t="shared" si="14"/>
        <v>18.394078947368421</v>
      </c>
      <c r="U30" s="26"/>
      <c r="V30" s="17"/>
      <c r="W30" s="43">
        <v>5.43</v>
      </c>
      <c r="X30" s="17"/>
      <c r="Y30" s="3"/>
      <c r="Z30" s="1"/>
      <c r="AA30" s="44">
        <v>1.8</v>
      </c>
      <c r="AB30" s="48">
        <v>1</v>
      </c>
      <c r="AC30" s="44">
        <v>1</v>
      </c>
      <c r="AD30" s="27">
        <v>32</v>
      </c>
      <c r="AE30" s="45">
        <v>0.22683600000000001</v>
      </c>
      <c r="AF30" s="45">
        <v>3.010707</v>
      </c>
      <c r="AG30" s="45">
        <v>1.42</v>
      </c>
      <c r="AH30" s="4">
        <f t="shared" si="4"/>
        <v>153.30510638297872</v>
      </c>
      <c r="AI30" s="4">
        <f t="shared" si="5"/>
        <v>117.89254401250304</v>
      </c>
      <c r="AJ30" s="31" t="s">
        <v>137</v>
      </c>
      <c r="AK30" s="1"/>
      <c r="AL30" s="5">
        <f t="shared" si="17"/>
        <v>404</v>
      </c>
      <c r="AM30" s="3">
        <f t="shared" si="18"/>
        <v>0.52475247524752477</v>
      </c>
      <c r="AN30" s="6">
        <v>46091</v>
      </c>
      <c r="AO30" s="33">
        <v>29</v>
      </c>
      <c r="AP30" s="7">
        <f t="shared" si="8"/>
        <v>38.085106382978722</v>
      </c>
      <c r="AQ30" s="3">
        <f>4*W30</f>
        <v>21.72</v>
      </c>
      <c r="AR30" s="3">
        <f t="shared" si="9"/>
        <v>0</v>
      </c>
      <c r="AS30" s="8">
        <f t="shared" si="19"/>
        <v>66</v>
      </c>
      <c r="AT30" s="8">
        <f>(22-Y30)*1.25</f>
        <v>27.5</v>
      </c>
      <c r="AU30" s="4">
        <f t="shared" si="12"/>
        <v>153.30510638297872</v>
      </c>
      <c r="AV30" s="4">
        <f t="shared" si="13"/>
        <v>117.89254401250304</v>
      </c>
      <c r="AY30">
        <v>29</v>
      </c>
      <c r="AZ30">
        <v>1.3331043331319039</v>
      </c>
      <c r="BA30">
        <v>51</v>
      </c>
      <c r="BB30">
        <v>15.3021040327294</v>
      </c>
      <c r="BC30">
        <v>2.6778682057276448</v>
      </c>
    </row>
    <row r="31" spans="1:55" x14ac:dyDescent="0.25">
      <c r="A31" s="33">
        <v>30</v>
      </c>
      <c r="B31" s="32" t="s">
        <v>138</v>
      </c>
      <c r="C31" s="21"/>
      <c r="D31" s="33" t="s">
        <v>135</v>
      </c>
      <c r="E31" s="33" t="s">
        <v>74</v>
      </c>
      <c r="F31" s="1"/>
      <c r="G31" s="1" t="s">
        <v>68</v>
      </c>
      <c r="H31" s="35">
        <v>45684</v>
      </c>
      <c r="I31" s="33" t="s">
        <v>69</v>
      </c>
      <c r="J31" s="47">
        <v>148</v>
      </c>
      <c r="K31" s="24">
        <v>264.5</v>
      </c>
      <c r="L31" s="2">
        <f t="shared" si="0"/>
        <v>116.5</v>
      </c>
      <c r="M31" s="3">
        <f t="shared" si="1"/>
        <v>0.82624113475177308</v>
      </c>
      <c r="N31" s="3">
        <f t="shared" si="2"/>
        <v>110.16548463356975</v>
      </c>
      <c r="O31" s="3">
        <f t="shared" si="16"/>
        <v>0.64987714987714984</v>
      </c>
      <c r="P31">
        <v>-0.40509726800028112</v>
      </c>
      <c r="Q31">
        <v>6.9257048275862036</v>
      </c>
      <c r="R31" s="58">
        <v>1.2119983448275855</v>
      </c>
      <c r="S31">
        <v>7.94</v>
      </c>
      <c r="T31" s="8">
        <f t="shared" si="14"/>
        <v>19.066447368421052</v>
      </c>
      <c r="U31" s="26"/>
      <c r="V31" s="17"/>
      <c r="W31" s="43">
        <v>5.43</v>
      </c>
      <c r="X31" s="17"/>
      <c r="Y31" s="3"/>
      <c r="Z31" s="1"/>
      <c r="AA31" s="44">
        <v>1.4</v>
      </c>
      <c r="AB31" s="48">
        <v>1.2</v>
      </c>
      <c r="AC31" s="44">
        <v>1.5</v>
      </c>
      <c r="AD31" s="27">
        <v>33.5</v>
      </c>
      <c r="AE31" s="45">
        <v>0.181316</v>
      </c>
      <c r="AF31" s="45">
        <v>3.3719459999999999</v>
      </c>
      <c r="AG31" s="45">
        <v>1.29</v>
      </c>
      <c r="AH31" s="4">
        <f t="shared" si="4"/>
        <v>164.79446808510639</v>
      </c>
      <c r="AI31" s="4">
        <f t="shared" si="5"/>
        <v>126.727931900757</v>
      </c>
      <c r="AJ31" s="31" t="s">
        <v>137</v>
      </c>
      <c r="AK31" s="1"/>
      <c r="AL31" s="5">
        <f t="shared" si="17"/>
        <v>407</v>
      </c>
      <c r="AM31" s="3">
        <f t="shared" si="18"/>
        <v>0.64987714987714984</v>
      </c>
      <c r="AN31" s="6">
        <v>46091</v>
      </c>
      <c r="AO31" s="33">
        <v>30</v>
      </c>
      <c r="AP31" s="7">
        <f t="shared" si="8"/>
        <v>49.574468085106382</v>
      </c>
      <c r="AQ31" s="3">
        <f>4*W31</f>
        <v>21.72</v>
      </c>
      <c r="AR31" s="3">
        <f t="shared" si="9"/>
        <v>0</v>
      </c>
      <c r="AS31" s="8">
        <f t="shared" si="19"/>
        <v>66</v>
      </c>
      <c r="AT31" s="8">
        <f>(22-Y31)*1.25</f>
        <v>27.5</v>
      </c>
      <c r="AU31" s="4">
        <f t="shared" si="12"/>
        <v>164.79446808510639</v>
      </c>
      <c r="AV31" s="4">
        <f t="shared" si="13"/>
        <v>126.727931900757</v>
      </c>
      <c r="AY31">
        <v>30</v>
      </c>
      <c r="AZ31">
        <v>-0.40509726800028112</v>
      </c>
      <c r="BA31">
        <v>25</v>
      </c>
      <c r="BB31">
        <v>6.9257048275862036</v>
      </c>
      <c r="BC31">
        <v>1.2119983448275855</v>
      </c>
    </row>
    <row r="32" spans="1:55" x14ac:dyDescent="0.25">
      <c r="A32" s="33">
        <v>31</v>
      </c>
      <c r="B32" s="32" t="s">
        <v>139</v>
      </c>
      <c r="C32" s="5"/>
      <c r="D32" s="33" t="s">
        <v>135</v>
      </c>
      <c r="E32" s="33" t="s">
        <v>74</v>
      </c>
      <c r="F32" s="1"/>
      <c r="G32" s="1" t="s">
        <v>68</v>
      </c>
      <c r="H32" s="35">
        <v>45682</v>
      </c>
      <c r="I32" s="33" t="s">
        <v>136</v>
      </c>
      <c r="J32" s="47">
        <v>151.5</v>
      </c>
      <c r="K32" s="24">
        <v>265.5</v>
      </c>
      <c r="L32" s="2">
        <f t="shared" si="0"/>
        <v>114</v>
      </c>
      <c r="M32" s="3">
        <f t="shared" si="1"/>
        <v>0.80851063829787229</v>
      </c>
      <c r="N32" s="3">
        <f t="shared" si="2"/>
        <v>107.80141843971631</v>
      </c>
      <c r="O32" s="3">
        <f t="shared" si="16"/>
        <v>0.64914425427872857</v>
      </c>
      <c r="P32">
        <v>3.89098912573228</v>
      </c>
      <c r="Q32">
        <v>11.070329491525417</v>
      </c>
      <c r="R32" s="58">
        <v>1.9373076610169477</v>
      </c>
      <c r="S32">
        <v>10.4</v>
      </c>
      <c r="T32" s="8">
        <f t="shared" si="14"/>
        <v>24.973684210526319</v>
      </c>
      <c r="U32" s="26"/>
      <c r="V32" s="17"/>
      <c r="W32" s="43">
        <v>5.69</v>
      </c>
      <c r="X32" s="18"/>
      <c r="Y32" s="18"/>
      <c r="Z32" s="20"/>
      <c r="AA32" s="44">
        <v>1.8</v>
      </c>
      <c r="AB32" s="48">
        <v>1.7</v>
      </c>
      <c r="AC32" s="44">
        <v>1</v>
      </c>
      <c r="AD32" s="27">
        <v>35</v>
      </c>
      <c r="AE32" s="45">
        <v>0.19125200000000001</v>
      </c>
      <c r="AF32" s="45">
        <v>3.3506499999999999</v>
      </c>
      <c r="AG32" s="45">
        <v>1.26</v>
      </c>
      <c r="AH32" s="4">
        <f t="shared" si="4"/>
        <v>141.51063829787233</v>
      </c>
      <c r="AI32" s="4">
        <f t="shared" si="5"/>
        <v>108.82252749032769</v>
      </c>
      <c r="AJ32" s="31" t="s">
        <v>137</v>
      </c>
      <c r="AK32" s="1"/>
      <c r="AL32" s="5">
        <f t="shared" si="17"/>
        <v>409</v>
      </c>
      <c r="AM32" s="3">
        <f t="shared" si="18"/>
        <v>0.64914425427872857</v>
      </c>
      <c r="AN32" s="6">
        <v>46091</v>
      </c>
      <c r="AO32" s="33">
        <v>31</v>
      </c>
      <c r="AP32" s="7">
        <f t="shared" si="8"/>
        <v>48.51063829787234</v>
      </c>
      <c r="AQ32" s="3">
        <v>22</v>
      </c>
      <c r="AR32" s="3">
        <f t="shared" si="9"/>
        <v>0</v>
      </c>
      <c r="AS32" s="8">
        <f t="shared" si="19"/>
        <v>66</v>
      </c>
      <c r="AT32" s="8">
        <v>5</v>
      </c>
      <c r="AU32" s="4">
        <f t="shared" si="12"/>
        <v>141.51063829787233</v>
      </c>
      <c r="AV32" s="4">
        <f t="shared" si="13"/>
        <v>108.82252749032769</v>
      </c>
      <c r="AY32">
        <v>31</v>
      </c>
      <c r="AZ32">
        <v>3.89098912573228</v>
      </c>
      <c r="BA32">
        <v>69</v>
      </c>
      <c r="BB32">
        <v>11.070329491525417</v>
      </c>
      <c r="BC32">
        <v>1.9373076610169477</v>
      </c>
    </row>
    <row r="33" spans="1:55" x14ac:dyDescent="0.25">
      <c r="A33" s="33">
        <v>32</v>
      </c>
      <c r="B33" s="32" t="s">
        <v>140</v>
      </c>
      <c r="C33" s="5"/>
      <c r="D33" s="33" t="s">
        <v>141</v>
      </c>
      <c r="E33" s="33" t="s">
        <v>74</v>
      </c>
      <c r="F33" s="1"/>
      <c r="G33" s="1" t="s">
        <v>75</v>
      </c>
      <c r="H33" s="35">
        <v>45725</v>
      </c>
      <c r="I33" s="33" t="s">
        <v>136</v>
      </c>
      <c r="J33" s="47">
        <v>220</v>
      </c>
      <c r="K33" s="24">
        <v>313.5</v>
      </c>
      <c r="L33" s="2">
        <f t="shared" si="0"/>
        <v>93.5</v>
      </c>
      <c r="M33" s="3">
        <f t="shared" si="1"/>
        <v>0.66312056737588654</v>
      </c>
      <c r="N33" s="3">
        <f t="shared" si="2"/>
        <v>88.416075650118202</v>
      </c>
      <c r="O33" s="3">
        <f t="shared" si="16"/>
        <v>0.85655737704918034</v>
      </c>
      <c r="P33">
        <v>-0.34112743263004042</v>
      </c>
      <c r="Q33">
        <v>9.4933398058252418</v>
      </c>
      <c r="R33" s="58">
        <v>1.6613344660194171</v>
      </c>
      <c r="S33">
        <v>8.1999999999999993</v>
      </c>
      <c r="T33" s="8">
        <f t="shared" si="14"/>
        <v>19.690789473684209</v>
      </c>
      <c r="U33" s="37"/>
      <c r="V33" s="3"/>
      <c r="W33" s="43">
        <v>4.91</v>
      </c>
      <c r="X33" s="39"/>
      <c r="Y33" s="38"/>
      <c r="Z33" s="20"/>
      <c r="AA33" s="44">
        <v>1</v>
      </c>
      <c r="AB33" s="48">
        <v>1.7</v>
      </c>
      <c r="AC33" s="44">
        <v>1</v>
      </c>
      <c r="AD33" s="2">
        <v>32</v>
      </c>
      <c r="AE33" s="45">
        <v>0.37573899999999999</v>
      </c>
      <c r="AF33" s="45">
        <v>4.2823690000000001</v>
      </c>
      <c r="AG33" s="45">
        <v>1.37</v>
      </c>
      <c r="AH33" s="4">
        <f t="shared" si="4"/>
        <v>80.927234042553195</v>
      </c>
      <c r="AI33" s="4">
        <f t="shared" si="5"/>
        <v>62.233527155564673</v>
      </c>
      <c r="AJ33" s="31" t="s">
        <v>142</v>
      </c>
      <c r="AK33" s="1"/>
      <c r="AL33" s="5">
        <f t="shared" si="17"/>
        <v>366</v>
      </c>
      <c r="AM33" s="3">
        <f t="shared" si="18"/>
        <v>0.85655737704918034</v>
      </c>
      <c r="AN33" s="6">
        <v>46091</v>
      </c>
      <c r="AO33" s="33">
        <v>32</v>
      </c>
      <c r="AP33" s="7">
        <f t="shared" si="8"/>
        <v>39.787234042553195</v>
      </c>
      <c r="AQ33" s="3">
        <f>4*W33</f>
        <v>19.64</v>
      </c>
      <c r="AR33" s="3">
        <f t="shared" si="9"/>
        <v>0</v>
      </c>
      <c r="AS33" s="8">
        <v>-6</v>
      </c>
      <c r="AT33" s="8">
        <f t="shared" ref="AT33:AT64" si="20">(22-Y33)*1.25</f>
        <v>27.5</v>
      </c>
      <c r="AU33" s="4">
        <f t="shared" si="12"/>
        <v>80.927234042553195</v>
      </c>
      <c r="AV33" s="4">
        <f t="shared" si="13"/>
        <v>62.233527155564673</v>
      </c>
      <c r="AY33">
        <v>32</v>
      </c>
      <c r="AZ33">
        <v>-0.34112743263004042</v>
      </c>
      <c r="BA33">
        <v>26</v>
      </c>
      <c r="BB33">
        <v>9.4933398058252418</v>
      </c>
      <c r="BC33">
        <v>1.6613344660194171</v>
      </c>
    </row>
    <row r="34" spans="1:55" x14ac:dyDescent="0.25">
      <c r="A34" s="33">
        <v>33</v>
      </c>
      <c r="B34" s="32" t="s">
        <v>143</v>
      </c>
      <c r="C34" s="21"/>
      <c r="D34" s="33" t="s">
        <v>141</v>
      </c>
      <c r="E34" s="33" t="s">
        <v>74</v>
      </c>
      <c r="F34" s="1"/>
      <c r="G34" s="1" t="s">
        <v>68</v>
      </c>
      <c r="H34" s="35">
        <v>45726</v>
      </c>
      <c r="I34" s="33" t="s">
        <v>69</v>
      </c>
      <c r="J34" s="47">
        <v>186.5</v>
      </c>
      <c r="K34" s="24">
        <v>301</v>
      </c>
      <c r="L34" s="2">
        <f t="shared" si="0"/>
        <v>114.5</v>
      </c>
      <c r="M34" s="3">
        <f t="shared" si="1"/>
        <v>0.81205673758865249</v>
      </c>
      <c r="N34" s="3">
        <f t="shared" si="2"/>
        <v>108.274231678487</v>
      </c>
      <c r="O34" s="3">
        <f t="shared" si="16"/>
        <v>0.8246575342465754</v>
      </c>
      <c r="P34">
        <v>7.903704092758268E-2</v>
      </c>
      <c r="Q34">
        <v>9.2756666666666678</v>
      </c>
      <c r="R34" s="58">
        <v>1.6232416666666667</v>
      </c>
      <c r="S34">
        <v>8.8000000000000007</v>
      </c>
      <c r="T34" s="8">
        <f t="shared" si="14"/>
        <v>21.131578947368425</v>
      </c>
      <c r="U34" s="37"/>
      <c r="V34" s="3"/>
      <c r="W34" s="43">
        <v>5.94</v>
      </c>
      <c r="X34" s="7"/>
      <c r="Y34" s="3"/>
      <c r="Z34" s="20"/>
      <c r="AA34" s="44">
        <v>1.1000000000000001</v>
      </c>
      <c r="AB34" s="48">
        <v>1.3</v>
      </c>
      <c r="AC34" s="44">
        <v>1.5</v>
      </c>
      <c r="AD34" s="2">
        <v>30</v>
      </c>
      <c r="AE34" s="45">
        <v>0.357821</v>
      </c>
      <c r="AF34" s="45">
        <v>4.2410379999999996</v>
      </c>
      <c r="AG34" s="45">
        <v>1.41</v>
      </c>
      <c r="AH34" s="4">
        <f t="shared" si="4"/>
        <v>92.223404255319153</v>
      </c>
      <c r="AI34" s="4">
        <f t="shared" si="5"/>
        <v>70.92034963266056</v>
      </c>
      <c r="AJ34" s="31" t="s">
        <v>142</v>
      </c>
      <c r="AK34" s="1"/>
      <c r="AL34" s="5">
        <f t="shared" si="17"/>
        <v>365</v>
      </c>
      <c r="AM34" s="3">
        <f t="shared" si="18"/>
        <v>0.8246575342465754</v>
      </c>
      <c r="AN34" s="6">
        <v>46091</v>
      </c>
      <c r="AO34" s="33">
        <v>33</v>
      </c>
      <c r="AP34" s="7">
        <f t="shared" si="8"/>
        <v>48.723404255319153</v>
      </c>
      <c r="AQ34" s="3">
        <v>22</v>
      </c>
      <c r="AR34" s="3">
        <f t="shared" si="9"/>
        <v>0</v>
      </c>
      <c r="AS34" s="8">
        <v>-6</v>
      </c>
      <c r="AT34" s="8">
        <f t="shared" si="20"/>
        <v>27.5</v>
      </c>
      <c r="AU34" s="4">
        <f t="shared" si="12"/>
        <v>92.223404255319153</v>
      </c>
      <c r="AV34" s="4">
        <f t="shared" si="13"/>
        <v>70.92034963266056</v>
      </c>
      <c r="AY34">
        <v>33</v>
      </c>
      <c r="AZ34">
        <v>7.903704092758268E-2</v>
      </c>
      <c r="BA34">
        <v>34</v>
      </c>
      <c r="BB34">
        <v>9.2756666666666678</v>
      </c>
      <c r="BC34">
        <v>1.6232416666666667</v>
      </c>
    </row>
    <row r="35" spans="1:55" x14ac:dyDescent="0.25">
      <c r="A35" s="33">
        <v>34</v>
      </c>
      <c r="B35" s="21"/>
      <c r="C35" s="21"/>
      <c r="D35" s="1"/>
      <c r="E35" s="33" t="s">
        <v>74</v>
      </c>
      <c r="F35" s="1"/>
      <c r="G35" s="1" t="s">
        <v>68</v>
      </c>
      <c r="H35" s="35">
        <v>45741</v>
      </c>
      <c r="I35" s="33" t="s">
        <v>76</v>
      </c>
      <c r="J35" s="47">
        <v>128</v>
      </c>
      <c r="K35" s="24">
        <v>237.5</v>
      </c>
      <c r="L35" s="2">
        <f t="shared" si="0"/>
        <v>109.5</v>
      </c>
      <c r="M35" s="3">
        <f t="shared" si="1"/>
        <v>0.77659574468085102</v>
      </c>
      <c r="N35" s="3">
        <f t="shared" si="2"/>
        <v>103.54609929078013</v>
      </c>
      <c r="O35" s="3">
        <f t="shared" si="16"/>
        <v>0.6785714285714286</v>
      </c>
      <c r="P35">
        <v>-1.1729892875066421</v>
      </c>
      <c r="Q35">
        <v>6.1484025798710071</v>
      </c>
      <c r="R35" s="58">
        <v>1.0759704514774262</v>
      </c>
      <c r="S35">
        <v>8.0399999999999991</v>
      </c>
      <c r="T35" s="8">
        <f t="shared" si="14"/>
        <v>19.306578947368418</v>
      </c>
      <c r="U35" s="26"/>
      <c r="V35" s="17"/>
      <c r="W35" s="43">
        <v>4.91</v>
      </c>
      <c r="X35" s="17"/>
      <c r="Y35" s="3"/>
      <c r="Z35" s="1"/>
      <c r="AA35" s="44">
        <v>2.5</v>
      </c>
      <c r="AB35" s="48">
        <v>1.4</v>
      </c>
      <c r="AC35" s="44">
        <v>2</v>
      </c>
      <c r="AD35" s="27">
        <v>315</v>
      </c>
      <c r="AE35" s="45">
        <v>0.23908799999999999</v>
      </c>
      <c r="AF35" s="45">
        <v>2.9228130000000001</v>
      </c>
      <c r="AG35" s="45">
        <v>1.23</v>
      </c>
      <c r="AH35" s="4">
        <f t="shared" si="4"/>
        <v>159.73574468085107</v>
      </c>
      <c r="AI35" s="4">
        <f t="shared" si="5"/>
        <v>122.83774333721762</v>
      </c>
      <c r="AJ35" s="31" t="s">
        <v>144</v>
      </c>
      <c r="AK35" s="1"/>
      <c r="AL35" s="5">
        <f t="shared" si="17"/>
        <v>350</v>
      </c>
      <c r="AM35" s="3">
        <f t="shared" si="18"/>
        <v>0.6785714285714286</v>
      </c>
      <c r="AN35" s="6">
        <v>46091</v>
      </c>
      <c r="AO35" s="33">
        <v>34</v>
      </c>
      <c r="AP35" s="7">
        <f t="shared" si="8"/>
        <v>46.595744680851062</v>
      </c>
      <c r="AQ35" s="3">
        <f t="shared" ref="AQ35:AQ40" si="21">4*W35</f>
        <v>19.64</v>
      </c>
      <c r="AR35" s="3">
        <f t="shared" si="9"/>
        <v>0</v>
      </c>
      <c r="AS35" s="8">
        <f t="shared" ref="AS35:AS41" si="22">(22-X35)*3</f>
        <v>66</v>
      </c>
      <c r="AT35" s="8">
        <f t="shared" si="20"/>
        <v>27.5</v>
      </c>
      <c r="AU35" s="4">
        <f t="shared" si="12"/>
        <v>159.73574468085107</v>
      </c>
      <c r="AV35" s="4">
        <f t="shared" si="13"/>
        <v>122.83774333721762</v>
      </c>
      <c r="AY35">
        <v>34</v>
      </c>
      <c r="AZ35">
        <v>-1.1729892875066421</v>
      </c>
      <c r="BA35">
        <v>13</v>
      </c>
      <c r="BB35">
        <v>6.1484025798710071</v>
      </c>
      <c r="BC35">
        <v>1.0759704514774262</v>
      </c>
    </row>
    <row r="36" spans="1:55" x14ac:dyDescent="0.25">
      <c r="A36" s="33">
        <v>35</v>
      </c>
      <c r="B36" s="21"/>
      <c r="C36" s="21"/>
      <c r="D36" s="1"/>
      <c r="E36" s="33" t="s">
        <v>74</v>
      </c>
      <c r="F36" s="1"/>
      <c r="G36" s="1" t="s">
        <v>68</v>
      </c>
      <c r="H36" s="35">
        <v>45737</v>
      </c>
      <c r="I36" s="33" t="s">
        <v>69</v>
      </c>
      <c r="J36" s="47">
        <v>125.5</v>
      </c>
      <c r="K36" s="24">
        <v>248</v>
      </c>
      <c r="L36" s="2">
        <f t="shared" si="0"/>
        <v>122.5</v>
      </c>
      <c r="M36" s="3">
        <f t="shared" si="1"/>
        <v>0.86879432624113473</v>
      </c>
      <c r="N36" s="3">
        <f t="shared" si="2"/>
        <v>115.83924349881795</v>
      </c>
      <c r="O36" s="3">
        <f t="shared" si="16"/>
        <v>0.70056497175141241</v>
      </c>
      <c r="P36">
        <v>-0.70681723325632539</v>
      </c>
      <c r="Q36">
        <v>6.8315413533834608</v>
      </c>
      <c r="R36" s="58">
        <v>1.1955197368421056</v>
      </c>
      <c r="S36">
        <v>8.56</v>
      </c>
      <c r="T36" s="8">
        <f t="shared" si="14"/>
        <v>20.555263157894739</v>
      </c>
      <c r="U36" s="26"/>
      <c r="V36" s="17"/>
      <c r="W36" s="43">
        <v>4.91</v>
      </c>
      <c r="X36" s="17"/>
      <c r="Y36" s="3"/>
      <c r="Z36" s="20"/>
      <c r="AA36" s="44">
        <v>2.4</v>
      </c>
      <c r="AB36" s="48">
        <v>1.2</v>
      </c>
      <c r="AC36" s="44">
        <v>1</v>
      </c>
      <c r="AD36" s="27">
        <v>31</v>
      </c>
      <c r="AE36" s="45">
        <v>0.28665600000000002</v>
      </c>
      <c r="AF36" s="45">
        <v>3.1903419999999998</v>
      </c>
      <c r="AG36" s="45">
        <v>1.29</v>
      </c>
      <c r="AH36" s="4">
        <f t="shared" si="4"/>
        <v>165.2676595744681</v>
      </c>
      <c r="AI36" s="4">
        <f t="shared" si="5"/>
        <v>127.09181898711768</v>
      </c>
      <c r="AJ36" s="31" t="s">
        <v>144</v>
      </c>
      <c r="AK36" s="1"/>
      <c r="AL36" s="5">
        <f t="shared" si="17"/>
        <v>354</v>
      </c>
      <c r="AM36" s="3">
        <f t="shared" si="18"/>
        <v>0.70056497175141241</v>
      </c>
      <c r="AN36" s="6">
        <v>46091</v>
      </c>
      <c r="AO36" s="33">
        <v>35</v>
      </c>
      <c r="AP36" s="7">
        <f t="shared" si="8"/>
        <v>52.127659574468083</v>
      </c>
      <c r="AQ36" s="3">
        <f t="shared" si="21"/>
        <v>19.64</v>
      </c>
      <c r="AR36" s="3">
        <f t="shared" si="9"/>
        <v>0</v>
      </c>
      <c r="AS36" s="8">
        <f t="shared" si="22"/>
        <v>66</v>
      </c>
      <c r="AT36" s="8">
        <f t="shared" si="20"/>
        <v>27.5</v>
      </c>
      <c r="AU36" s="4">
        <f t="shared" si="12"/>
        <v>165.2676595744681</v>
      </c>
      <c r="AV36" s="4">
        <f t="shared" si="13"/>
        <v>127.09181898711768</v>
      </c>
      <c r="AY36">
        <v>35</v>
      </c>
      <c r="AZ36">
        <v>-0.70681723325632539</v>
      </c>
      <c r="BA36">
        <v>20</v>
      </c>
      <c r="BB36">
        <v>6.8315413533834608</v>
      </c>
      <c r="BC36">
        <v>1.1955197368421056</v>
      </c>
    </row>
    <row r="37" spans="1:55" x14ac:dyDescent="0.25">
      <c r="A37" s="33">
        <v>36</v>
      </c>
      <c r="B37" s="21"/>
      <c r="C37" s="21"/>
      <c r="D37" s="1"/>
      <c r="E37" s="33" t="s">
        <v>74</v>
      </c>
      <c r="F37" s="1"/>
      <c r="G37" s="1" t="s">
        <v>68</v>
      </c>
      <c r="H37" s="35">
        <v>45738</v>
      </c>
      <c r="I37" s="33" t="s">
        <v>69</v>
      </c>
      <c r="J37" s="47">
        <v>127</v>
      </c>
      <c r="K37" s="24">
        <v>227</v>
      </c>
      <c r="L37" s="2">
        <f t="shared" si="0"/>
        <v>100</v>
      </c>
      <c r="M37" s="3">
        <f t="shared" si="1"/>
        <v>0.70921985815602839</v>
      </c>
      <c r="N37" s="3">
        <f t="shared" si="2"/>
        <v>94.562647754137117</v>
      </c>
      <c r="O37" s="3">
        <f t="shared" si="16"/>
        <v>0.64305949008498586</v>
      </c>
      <c r="P37">
        <v>2.2374881298101661</v>
      </c>
      <c r="Q37">
        <v>11.530862068965519</v>
      </c>
      <c r="R37" s="58">
        <v>2.0179008620689656</v>
      </c>
      <c r="S37">
        <v>8.34</v>
      </c>
      <c r="T37" s="8">
        <f t="shared" si="14"/>
        <v>20.026973684210528</v>
      </c>
      <c r="U37" s="26"/>
      <c r="V37" s="17"/>
      <c r="W37" s="43">
        <v>5.17</v>
      </c>
      <c r="X37" s="17"/>
      <c r="Y37" s="3"/>
      <c r="Z37" s="1"/>
      <c r="AA37" s="44">
        <v>2.4</v>
      </c>
      <c r="AB37" s="48">
        <v>1.4</v>
      </c>
      <c r="AC37" s="44">
        <v>1.5</v>
      </c>
      <c r="AD37" s="27">
        <v>32</v>
      </c>
      <c r="AE37" s="45">
        <v>0.21684100000000001</v>
      </c>
      <c r="AF37" s="45">
        <v>2.9781770000000001</v>
      </c>
      <c r="AG37" s="45">
        <v>1.31</v>
      </c>
      <c r="AH37" s="4">
        <f t="shared" si="4"/>
        <v>156.7331914893617</v>
      </c>
      <c r="AI37" s="4">
        <f t="shared" si="5"/>
        <v>120.52876196908726</v>
      </c>
      <c r="AJ37" s="31" t="s">
        <v>144</v>
      </c>
      <c r="AK37" s="1"/>
      <c r="AL37" s="5">
        <f t="shared" si="17"/>
        <v>353</v>
      </c>
      <c r="AM37" s="3">
        <f t="shared" si="18"/>
        <v>0.64305949008498586</v>
      </c>
      <c r="AN37" s="6">
        <v>46091</v>
      </c>
      <c r="AO37" s="33">
        <v>36</v>
      </c>
      <c r="AP37" s="7">
        <f t="shared" si="8"/>
        <v>42.553191489361701</v>
      </c>
      <c r="AQ37" s="3">
        <f t="shared" si="21"/>
        <v>20.68</v>
      </c>
      <c r="AR37" s="3">
        <f t="shared" si="9"/>
        <v>0</v>
      </c>
      <c r="AS37" s="8">
        <f t="shared" si="22"/>
        <v>66</v>
      </c>
      <c r="AT37" s="8">
        <f t="shared" si="20"/>
        <v>27.5</v>
      </c>
      <c r="AU37" s="4">
        <f t="shared" si="12"/>
        <v>156.7331914893617</v>
      </c>
      <c r="AV37" s="4">
        <f t="shared" si="13"/>
        <v>120.52876196908726</v>
      </c>
      <c r="AY37">
        <v>36</v>
      </c>
      <c r="AZ37">
        <v>2.2374881298101661</v>
      </c>
      <c r="BA37">
        <v>64</v>
      </c>
      <c r="BB37">
        <v>11.530862068965519</v>
      </c>
      <c r="BC37">
        <v>2.0179008620689656</v>
      </c>
    </row>
    <row r="38" spans="1:55" x14ac:dyDescent="0.25">
      <c r="A38" s="33">
        <v>37</v>
      </c>
      <c r="B38" s="21"/>
      <c r="C38" s="1"/>
      <c r="D38" s="1"/>
      <c r="E38" s="33" t="s">
        <v>74</v>
      </c>
      <c r="F38" s="1"/>
      <c r="G38" s="1" t="s">
        <v>68</v>
      </c>
      <c r="H38" s="35">
        <v>45737</v>
      </c>
      <c r="I38" s="33" t="s">
        <v>76</v>
      </c>
      <c r="J38" s="47">
        <v>135.5</v>
      </c>
      <c r="K38" s="24">
        <v>256</v>
      </c>
      <c r="L38" s="2">
        <f t="shared" si="0"/>
        <v>120.5</v>
      </c>
      <c r="M38" s="3">
        <f t="shared" si="1"/>
        <v>0.85460992907801414</v>
      </c>
      <c r="N38" s="3">
        <f t="shared" si="2"/>
        <v>113.94799054373522</v>
      </c>
      <c r="O38" s="3">
        <f t="shared" si="16"/>
        <v>0.7231638418079096</v>
      </c>
      <c r="P38">
        <v>0.44876069540702712</v>
      </c>
      <c r="Q38">
        <v>8.9469621903520213</v>
      </c>
      <c r="R38" s="58">
        <v>1.5657183833116037</v>
      </c>
      <c r="S38">
        <v>8.14</v>
      </c>
      <c r="T38" s="8">
        <f t="shared" si="14"/>
        <v>19.546710526315792</v>
      </c>
      <c r="U38" s="26"/>
      <c r="V38" s="17"/>
      <c r="W38" s="43">
        <v>5.43</v>
      </c>
      <c r="X38" s="17"/>
      <c r="Y38" s="3"/>
      <c r="Z38" s="1"/>
      <c r="AA38" s="44">
        <v>1.6</v>
      </c>
      <c r="AB38" s="48">
        <v>2</v>
      </c>
      <c r="AC38" s="44">
        <v>1</v>
      </c>
      <c r="AD38" s="27">
        <v>35.5</v>
      </c>
      <c r="AE38" s="45">
        <v>0.23388200000000001</v>
      </c>
      <c r="AF38" s="45">
        <v>3.86598</v>
      </c>
      <c r="AG38" s="45">
        <v>1.51</v>
      </c>
      <c r="AH38" s="4">
        <f t="shared" si="4"/>
        <v>166.49659574468086</v>
      </c>
      <c r="AI38" s="4">
        <f t="shared" si="5"/>
        <v>128.0368782545724</v>
      </c>
      <c r="AJ38" s="31" t="s">
        <v>144</v>
      </c>
      <c r="AK38" s="1"/>
      <c r="AL38" s="5">
        <f t="shared" si="17"/>
        <v>354</v>
      </c>
      <c r="AM38" s="3">
        <f t="shared" si="18"/>
        <v>0.7231638418079096</v>
      </c>
      <c r="AN38" s="6">
        <v>46091</v>
      </c>
      <c r="AO38" s="33">
        <v>37</v>
      </c>
      <c r="AP38" s="7">
        <f t="shared" si="8"/>
        <v>51.276595744680847</v>
      </c>
      <c r="AQ38" s="3">
        <f t="shared" si="21"/>
        <v>21.72</v>
      </c>
      <c r="AR38" s="3">
        <f t="shared" si="9"/>
        <v>0</v>
      </c>
      <c r="AS38" s="8">
        <f t="shared" si="22"/>
        <v>66</v>
      </c>
      <c r="AT38" s="8">
        <f t="shared" si="20"/>
        <v>27.5</v>
      </c>
      <c r="AU38" s="4">
        <f t="shared" si="12"/>
        <v>166.49659574468086</v>
      </c>
      <c r="AV38" s="4">
        <f t="shared" si="13"/>
        <v>128.0368782545724</v>
      </c>
      <c r="AY38">
        <v>37</v>
      </c>
      <c r="AZ38">
        <v>0.44876069540702712</v>
      </c>
      <c r="BA38">
        <v>39</v>
      </c>
      <c r="BB38">
        <v>8.9469621903520213</v>
      </c>
      <c r="BC38">
        <v>1.5657183833116037</v>
      </c>
    </row>
    <row r="39" spans="1:55" x14ac:dyDescent="0.25">
      <c r="A39" s="33">
        <v>38</v>
      </c>
      <c r="B39" s="21"/>
      <c r="C39" s="1"/>
      <c r="D39" s="1"/>
      <c r="E39" s="33" t="s">
        <v>74</v>
      </c>
      <c r="F39" s="1"/>
      <c r="G39" s="1" t="s">
        <v>75</v>
      </c>
      <c r="H39" s="35">
        <v>45752</v>
      </c>
      <c r="I39" s="33" t="s">
        <v>69</v>
      </c>
      <c r="J39" s="47">
        <v>133</v>
      </c>
      <c r="K39" s="24">
        <v>246.5</v>
      </c>
      <c r="L39" s="2">
        <f t="shared" si="0"/>
        <v>113.5</v>
      </c>
      <c r="M39" s="3">
        <f t="shared" si="1"/>
        <v>0.80496453900709219</v>
      </c>
      <c r="N39" s="3">
        <f t="shared" si="2"/>
        <v>107.32860520094563</v>
      </c>
      <c r="O39" s="3">
        <f t="shared" si="16"/>
        <v>0.72713864306784659</v>
      </c>
      <c r="P39">
        <v>1.3557060158242169</v>
      </c>
      <c r="Q39">
        <v>7.9019999999999992</v>
      </c>
      <c r="R39" s="58">
        <v>1.3828499999999997</v>
      </c>
      <c r="S39">
        <v>8.58</v>
      </c>
      <c r="T39" s="8">
        <f t="shared" si="14"/>
        <v>20.60328947368421</v>
      </c>
      <c r="U39" s="26"/>
      <c r="V39" s="17"/>
      <c r="W39" s="43">
        <v>5.3</v>
      </c>
      <c r="X39" s="18"/>
      <c r="Y39" s="18"/>
      <c r="Z39" s="1"/>
      <c r="AA39" s="44">
        <v>1.5</v>
      </c>
      <c r="AB39" s="48">
        <v>1.6</v>
      </c>
      <c r="AC39" s="44">
        <v>1</v>
      </c>
      <c r="AD39" s="27">
        <v>32.5</v>
      </c>
      <c r="AE39" s="45">
        <v>0.21537700000000001</v>
      </c>
      <c r="AF39" s="45">
        <v>3.5147430000000002</v>
      </c>
      <c r="AG39" s="45">
        <v>1.43</v>
      </c>
      <c r="AH39" s="4">
        <f t="shared" si="4"/>
        <v>162.99787234042554</v>
      </c>
      <c r="AI39" s="4">
        <f t="shared" si="5"/>
        <v>125.34633902430483</v>
      </c>
      <c r="AJ39" s="31" t="s">
        <v>144</v>
      </c>
      <c r="AK39" s="1"/>
      <c r="AL39" s="5">
        <f t="shared" si="17"/>
        <v>339</v>
      </c>
      <c r="AM39" s="3">
        <f t="shared" si="18"/>
        <v>0.72713864306784659</v>
      </c>
      <c r="AN39" s="6">
        <v>46091</v>
      </c>
      <c r="AO39" s="33">
        <v>38</v>
      </c>
      <c r="AP39" s="7">
        <f t="shared" si="8"/>
        <v>48.297872340425535</v>
      </c>
      <c r="AQ39" s="3">
        <f t="shared" si="21"/>
        <v>21.2</v>
      </c>
      <c r="AR39" s="3">
        <f t="shared" si="9"/>
        <v>0</v>
      </c>
      <c r="AS39" s="8">
        <f t="shared" si="22"/>
        <v>66</v>
      </c>
      <c r="AT39" s="8">
        <f t="shared" si="20"/>
        <v>27.5</v>
      </c>
      <c r="AU39" s="4">
        <f t="shared" si="12"/>
        <v>162.99787234042554</v>
      </c>
      <c r="AV39" s="4">
        <f t="shared" si="13"/>
        <v>125.34633902430483</v>
      </c>
      <c r="AY39">
        <v>38</v>
      </c>
      <c r="AZ39">
        <v>1.3557060158242169</v>
      </c>
      <c r="BA39">
        <v>52</v>
      </c>
      <c r="BB39">
        <v>7.9019999999999992</v>
      </c>
      <c r="BC39">
        <v>1.3828499999999997</v>
      </c>
    </row>
    <row r="40" spans="1:55" x14ac:dyDescent="0.25">
      <c r="A40" s="33">
        <v>40</v>
      </c>
      <c r="B40" s="21"/>
      <c r="C40" s="5"/>
      <c r="D40" s="1"/>
      <c r="E40" s="33" t="s">
        <v>74</v>
      </c>
      <c r="F40" s="1"/>
      <c r="G40" s="31" t="s">
        <v>68</v>
      </c>
      <c r="H40" s="35">
        <v>45740</v>
      </c>
      <c r="I40" s="33" t="s">
        <v>96</v>
      </c>
      <c r="J40" s="47">
        <v>152</v>
      </c>
      <c r="K40" s="23">
        <v>264</v>
      </c>
      <c r="L40" s="2">
        <f t="shared" si="0"/>
        <v>112</v>
      </c>
      <c r="M40" s="3">
        <f t="shared" si="1"/>
        <v>0.79432624113475181</v>
      </c>
      <c r="N40" s="3">
        <f t="shared" si="2"/>
        <v>105.91016548463357</v>
      </c>
      <c r="O40" s="3">
        <f t="shared" si="16"/>
        <v>0.75213675213675213</v>
      </c>
      <c r="P40">
        <v>0.97321471255650582</v>
      </c>
      <c r="Q40">
        <v>9.5785471698113209</v>
      </c>
      <c r="R40" s="58">
        <v>1.6762457547169811</v>
      </c>
      <c r="S40">
        <v>8.9</v>
      </c>
      <c r="T40" s="8">
        <f t="shared" si="14"/>
        <v>21.371710526315791</v>
      </c>
      <c r="U40" s="26"/>
      <c r="V40" s="17"/>
      <c r="W40" s="43">
        <v>5.17</v>
      </c>
      <c r="X40" s="18"/>
      <c r="Y40" s="18"/>
      <c r="Z40" s="20"/>
      <c r="AA40" s="44">
        <v>1.8</v>
      </c>
      <c r="AB40" s="48">
        <v>1.4</v>
      </c>
      <c r="AC40" s="44">
        <v>1</v>
      </c>
      <c r="AD40" s="27">
        <v>33.5</v>
      </c>
      <c r="AE40" s="45">
        <v>0.318712</v>
      </c>
      <c r="AF40" s="45">
        <v>3.5120960000000001</v>
      </c>
      <c r="AG40" s="45">
        <v>1.33</v>
      </c>
      <c r="AH40" s="4">
        <f t="shared" si="4"/>
        <v>161.83957446808512</v>
      </c>
      <c r="AI40" s="4">
        <f t="shared" si="5"/>
        <v>124.45560103053346</v>
      </c>
      <c r="AJ40" s="31" t="s">
        <v>144</v>
      </c>
      <c r="AK40" s="1"/>
      <c r="AL40" s="5">
        <f t="shared" si="17"/>
        <v>351</v>
      </c>
      <c r="AM40" s="3">
        <f t="shared" si="18"/>
        <v>0.75213675213675213</v>
      </c>
      <c r="AN40" s="6">
        <v>46091</v>
      </c>
      <c r="AO40" s="33">
        <v>40</v>
      </c>
      <c r="AP40" s="7">
        <f t="shared" si="8"/>
        <v>47.659574468085111</v>
      </c>
      <c r="AQ40" s="3">
        <f t="shared" si="21"/>
        <v>20.68</v>
      </c>
      <c r="AR40" s="3">
        <f t="shared" si="9"/>
        <v>0</v>
      </c>
      <c r="AS40" s="8">
        <f t="shared" si="22"/>
        <v>66</v>
      </c>
      <c r="AT40" s="8">
        <f t="shared" si="20"/>
        <v>27.5</v>
      </c>
      <c r="AU40" s="4">
        <f t="shared" si="12"/>
        <v>161.83957446808512</v>
      </c>
      <c r="AV40" s="4">
        <f t="shared" si="13"/>
        <v>124.45560103053346</v>
      </c>
      <c r="AY40">
        <v>40</v>
      </c>
      <c r="AZ40">
        <v>0.97321471255650582</v>
      </c>
      <c r="BA40">
        <v>56</v>
      </c>
      <c r="BB40">
        <v>9.5785471698113209</v>
      </c>
      <c r="BC40">
        <v>1.6762457547169811</v>
      </c>
    </row>
    <row r="41" spans="1:55" x14ac:dyDescent="0.25">
      <c r="A41" s="33">
        <v>41</v>
      </c>
      <c r="B41" s="21"/>
      <c r="C41" s="21"/>
      <c r="D41" s="1"/>
      <c r="E41" s="33" t="s">
        <v>74</v>
      </c>
      <c r="F41" s="1"/>
      <c r="G41" s="1" t="s">
        <v>68</v>
      </c>
      <c r="H41" s="35">
        <v>45744</v>
      </c>
      <c r="I41" s="33" t="s">
        <v>69</v>
      </c>
      <c r="J41" s="47">
        <v>135</v>
      </c>
      <c r="K41" s="24">
        <v>233.5</v>
      </c>
      <c r="L41" s="2">
        <f t="shared" si="0"/>
        <v>98.5</v>
      </c>
      <c r="M41" s="3">
        <f t="shared" si="1"/>
        <v>0.6985815602836879</v>
      </c>
      <c r="N41" s="3">
        <f t="shared" si="2"/>
        <v>93.144208037825052</v>
      </c>
      <c r="O41" s="3">
        <f t="shared" si="16"/>
        <v>0.67291066282420753</v>
      </c>
      <c r="P41">
        <v>1.42674877034852</v>
      </c>
      <c r="Q41">
        <v>8.8162471876406165</v>
      </c>
      <c r="R41" s="58">
        <v>1.5428432578371079</v>
      </c>
      <c r="S41">
        <v>9.4</v>
      </c>
      <c r="T41" s="8">
        <f t="shared" si="14"/>
        <v>22.572368421052634</v>
      </c>
      <c r="U41" s="26"/>
      <c r="V41" s="19"/>
      <c r="W41" s="43">
        <v>5.69</v>
      </c>
      <c r="X41" s="17"/>
      <c r="Y41" s="3"/>
      <c r="Z41" s="1"/>
      <c r="AA41" s="44">
        <v>2.2999999999999998</v>
      </c>
      <c r="AB41" s="48">
        <v>1.7</v>
      </c>
      <c r="AC41" s="44">
        <v>1</v>
      </c>
      <c r="AD41" s="27">
        <v>32</v>
      </c>
      <c r="AE41" s="45">
        <v>0.22117400000000001</v>
      </c>
      <c r="AF41" s="45">
        <v>2.5402770000000001</v>
      </c>
      <c r="AG41" s="45">
        <v>1.0900000000000001</v>
      </c>
      <c r="AH41" s="4">
        <f t="shared" si="4"/>
        <v>157.41489361702128</v>
      </c>
      <c r="AI41" s="4">
        <f t="shared" si="5"/>
        <v>121.05299498379031</v>
      </c>
      <c r="AJ41" s="31" t="s">
        <v>144</v>
      </c>
      <c r="AK41" s="1"/>
      <c r="AL41" s="5">
        <f t="shared" si="17"/>
        <v>347</v>
      </c>
      <c r="AM41" s="3">
        <f t="shared" si="18"/>
        <v>0.67291066282420753</v>
      </c>
      <c r="AN41" s="6">
        <v>46091</v>
      </c>
      <c r="AO41" s="33">
        <v>41</v>
      </c>
      <c r="AP41" s="7">
        <f t="shared" si="8"/>
        <v>41.914893617021271</v>
      </c>
      <c r="AQ41" s="3">
        <v>22</v>
      </c>
      <c r="AR41" s="3">
        <f t="shared" si="9"/>
        <v>0</v>
      </c>
      <c r="AS41" s="8">
        <f t="shared" si="22"/>
        <v>66</v>
      </c>
      <c r="AT41" s="8">
        <f t="shared" si="20"/>
        <v>27.5</v>
      </c>
      <c r="AU41" s="4">
        <f t="shared" si="12"/>
        <v>157.41489361702128</v>
      </c>
      <c r="AV41" s="4">
        <f t="shared" si="13"/>
        <v>121.05299498379031</v>
      </c>
      <c r="AY41">
        <v>41</v>
      </c>
      <c r="AZ41">
        <v>1.42674877034852</v>
      </c>
      <c r="BA41">
        <v>47</v>
      </c>
      <c r="BB41">
        <v>8.8162471876406165</v>
      </c>
      <c r="BC41">
        <v>1.5428432578371079</v>
      </c>
    </row>
    <row r="42" spans="1:55" x14ac:dyDescent="0.25">
      <c r="A42" s="33">
        <v>42</v>
      </c>
      <c r="B42" s="21"/>
      <c r="C42" s="21"/>
      <c r="D42" s="1"/>
      <c r="E42" s="33" t="s">
        <v>74</v>
      </c>
      <c r="F42" s="1" t="s">
        <v>110</v>
      </c>
      <c r="G42" s="1" t="s">
        <v>68</v>
      </c>
      <c r="H42" s="35">
        <v>45749</v>
      </c>
      <c r="I42" s="33" t="s">
        <v>96</v>
      </c>
      <c r="J42" s="47">
        <v>132</v>
      </c>
      <c r="K42" s="24">
        <v>243.5</v>
      </c>
      <c r="L42" s="2">
        <f t="shared" si="0"/>
        <v>111.5</v>
      </c>
      <c r="M42" s="3">
        <f t="shared" si="1"/>
        <v>0.79078014184397161</v>
      </c>
      <c r="N42" s="3">
        <f t="shared" si="2"/>
        <v>105.43735224586288</v>
      </c>
      <c r="O42" s="3">
        <f t="shared" si="16"/>
        <v>0.71198830409356728</v>
      </c>
      <c r="P42">
        <v>0.94521263067849581</v>
      </c>
      <c r="Q42">
        <v>8.8221467889908247</v>
      </c>
      <c r="R42" s="58">
        <v>1.5438756880733941</v>
      </c>
      <c r="S42">
        <v>8.9</v>
      </c>
      <c r="T42" s="8">
        <f t="shared" si="14"/>
        <v>21.371710526315791</v>
      </c>
      <c r="U42" s="26"/>
      <c r="V42" s="17"/>
      <c r="W42" s="43">
        <v>5.17</v>
      </c>
      <c r="X42" s="19"/>
      <c r="Y42" s="3"/>
      <c r="Z42" s="1"/>
      <c r="AA42" s="52">
        <v>3.3</v>
      </c>
      <c r="AB42" s="48">
        <v>1.4</v>
      </c>
      <c r="AC42" s="44">
        <v>1.5</v>
      </c>
      <c r="AD42" s="27">
        <v>32.5</v>
      </c>
      <c r="AE42" s="45">
        <v>0.220721</v>
      </c>
      <c r="AF42" s="45">
        <v>3.251738</v>
      </c>
      <c r="AG42" s="45">
        <v>1.34</v>
      </c>
      <c r="AH42" s="4">
        <f t="shared" si="4"/>
        <v>89.626808510638298</v>
      </c>
      <c r="AI42" s="4">
        <f t="shared" si="5"/>
        <v>68.923551969915181</v>
      </c>
      <c r="AJ42" s="31" t="s">
        <v>144</v>
      </c>
      <c r="AK42" s="1"/>
      <c r="AL42" s="5">
        <f t="shared" si="17"/>
        <v>342</v>
      </c>
      <c r="AM42" s="3">
        <f t="shared" si="18"/>
        <v>0.71198830409356728</v>
      </c>
      <c r="AN42" s="6">
        <v>46091</v>
      </c>
      <c r="AO42" s="33">
        <v>42</v>
      </c>
      <c r="AP42" s="7">
        <f t="shared" si="8"/>
        <v>47.446808510638299</v>
      </c>
      <c r="AQ42" s="3">
        <f>4*W42</f>
        <v>20.68</v>
      </c>
      <c r="AR42" s="3">
        <f t="shared" si="9"/>
        <v>0</v>
      </c>
      <c r="AS42" s="8">
        <v>-6</v>
      </c>
      <c r="AT42" s="8">
        <f t="shared" si="20"/>
        <v>27.5</v>
      </c>
      <c r="AU42" s="4">
        <f t="shared" si="12"/>
        <v>89.626808510638298</v>
      </c>
      <c r="AV42" s="4">
        <f t="shared" si="13"/>
        <v>68.923551969915181</v>
      </c>
      <c r="AY42">
        <v>42</v>
      </c>
      <c r="AZ42">
        <v>0.94521263067849581</v>
      </c>
      <c r="BA42">
        <v>42</v>
      </c>
      <c r="BB42">
        <v>8.8221467889908247</v>
      </c>
      <c r="BC42">
        <v>1.5438756880733941</v>
      </c>
    </row>
    <row r="43" spans="1:55" ht="23.25" x14ac:dyDescent="0.25">
      <c r="A43" s="33">
        <v>43</v>
      </c>
      <c r="B43" s="21" t="s">
        <v>145</v>
      </c>
      <c r="C43" s="1"/>
      <c r="D43" s="1"/>
      <c r="E43" s="33" t="s">
        <v>95</v>
      </c>
      <c r="F43" s="1"/>
      <c r="G43" s="1" t="s">
        <v>68</v>
      </c>
      <c r="H43" s="35">
        <v>45745</v>
      </c>
      <c r="I43" s="33" t="s">
        <v>76</v>
      </c>
      <c r="J43" s="47">
        <v>103</v>
      </c>
      <c r="K43" s="24">
        <v>210.5</v>
      </c>
      <c r="L43" s="2">
        <f t="shared" si="0"/>
        <v>107.5</v>
      </c>
      <c r="M43" s="3">
        <f t="shared" si="1"/>
        <v>0.76241134751773054</v>
      </c>
      <c r="N43" s="3">
        <f t="shared" si="2"/>
        <v>101.65484633569741</v>
      </c>
      <c r="O43" s="3">
        <f t="shared" si="16"/>
        <v>0.60838150289017345</v>
      </c>
      <c r="P43">
        <v>0.73136628504707257</v>
      </c>
      <c r="Q43">
        <v>8.0531822660098538</v>
      </c>
      <c r="R43" s="58">
        <v>1.4093068965517244</v>
      </c>
      <c r="S43">
        <v>6.92</v>
      </c>
      <c r="T43" s="8">
        <f t="shared" si="14"/>
        <v>16.617105263157896</v>
      </c>
      <c r="U43" s="26"/>
      <c r="V43" s="17"/>
      <c r="W43" s="43">
        <v>5.56</v>
      </c>
      <c r="X43" s="18"/>
      <c r="Y43" s="18"/>
      <c r="Z43" s="1"/>
      <c r="AA43" s="44">
        <v>1</v>
      </c>
      <c r="AB43" s="48">
        <v>1.2</v>
      </c>
      <c r="AC43" s="44">
        <v>3</v>
      </c>
      <c r="AD43" s="27">
        <v>31</v>
      </c>
      <c r="AE43" s="45">
        <v>0.233544</v>
      </c>
      <c r="AF43" s="45">
        <v>3.1379619999999999</v>
      </c>
      <c r="AG43" s="45">
        <v>1.49</v>
      </c>
      <c r="AH43" s="4">
        <f t="shared" si="4"/>
        <v>161.24468085106383</v>
      </c>
      <c r="AI43" s="4">
        <f t="shared" si="5"/>
        <v>123.99812427987497</v>
      </c>
      <c r="AJ43" s="41" t="s">
        <v>146</v>
      </c>
      <c r="AK43" s="1"/>
      <c r="AL43" s="5">
        <f t="shared" si="17"/>
        <v>346</v>
      </c>
      <c r="AM43" s="3">
        <f t="shared" si="18"/>
        <v>0.60838150289017345</v>
      </c>
      <c r="AN43" s="6">
        <v>46091</v>
      </c>
      <c r="AO43" s="33">
        <v>43</v>
      </c>
      <c r="AP43" s="7">
        <f t="shared" si="8"/>
        <v>45.744680851063833</v>
      </c>
      <c r="AQ43" s="3">
        <v>22</v>
      </c>
      <c r="AR43" s="3">
        <f t="shared" si="9"/>
        <v>0</v>
      </c>
      <c r="AS43" s="8">
        <f>(22-X43)*3</f>
        <v>66</v>
      </c>
      <c r="AT43" s="8">
        <f t="shared" si="20"/>
        <v>27.5</v>
      </c>
      <c r="AU43" s="4">
        <f t="shared" si="12"/>
        <v>161.24468085106383</v>
      </c>
      <c r="AV43" s="4">
        <f t="shared" si="13"/>
        <v>123.99812427987497</v>
      </c>
      <c r="AY43">
        <v>43</v>
      </c>
      <c r="AZ43">
        <v>0.73136628504707257</v>
      </c>
      <c r="BA43">
        <v>57</v>
      </c>
      <c r="BB43">
        <v>8.0531822660098538</v>
      </c>
      <c r="BC43">
        <v>1.4093068965517244</v>
      </c>
    </row>
    <row r="44" spans="1:55" ht="23.25" x14ac:dyDescent="0.25">
      <c r="A44" s="33">
        <v>44</v>
      </c>
      <c r="B44" s="21" t="s">
        <v>147</v>
      </c>
      <c r="C44" s="21"/>
      <c r="D44" s="1"/>
      <c r="E44" s="33" t="s">
        <v>148</v>
      </c>
      <c r="F44" s="1"/>
      <c r="G44" s="1" t="s">
        <v>68</v>
      </c>
      <c r="H44" s="35">
        <v>45744</v>
      </c>
      <c r="I44" s="33" t="s">
        <v>76</v>
      </c>
      <c r="J44" s="47">
        <v>105</v>
      </c>
      <c r="K44" s="24">
        <v>240</v>
      </c>
      <c r="L44" s="2">
        <f t="shared" si="0"/>
        <v>135</v>
      </c>
      <c r="M44" s="3">
        <f t="shared" si="1"/>
        <v>0.95744680851063835</v>
      </c>
      <c r="N44" s="3">
        <f t="shared" si="2"/>
        <v>127.65957446808511</v>
      </c>
      <c r="O44" s="3">
        <f t="shared" si="16"/>
        <v>0.69164265129683</v>
      </c>
      <c r="P44">
        <v>1.5604034733281169</v>
      </c>
      <c r="Q44">
        <v>7.5936521739130436</v>
      </c>
      <c r="R44" s="58">
        <v>1.3288891304347825</v>
      </c>
      <c r="S44">
        <v>9.1999999999999993</v>
      </c>
      <c r="T44" s="8">
        <f t="shared" si="14"/>
        <v>22.092105263157894</v>
      </c>
      <c r="U44" s="26"/>
      <c r="V44" s="17"/>
      <c r="W44" s="43">
        <v>5.3</v>
      </c>
      <c r="X44" s="19"/>
      <c r="Y44" s="3"/>
      <c r="Z44" s="1"/>
      <c r="AA44" s="44">
        <v>1.5</v>
      </c>
      <c r="AB44" s="48">
        <v>1.5</v>
      </c>
      <c r="AC44" s="44">
        <v>1</v>
      </c>
      <c r="AD44" s="27">
        <v>36.5</v>
      </c>
      <c r="AE44" s="45">
        <v>0.19531000000000001</v>
      </c>
      <c r="AF44" s="45">
        <v>3.2060369999999998</v>
      </c>
      <c r="AG44" s="45">
        <v>1.34</v>
      </c>
      <c r="AH44" s="4">
        <f t="shared" si="4"/>
        <v>100.14680851063829</v>
      </c>
      <c r="AI44" s="4">
        <f t="shared" si="5"/>
        <v>77.013494909671238</v>
      </c>
      <c r="AJ44" s="41" t="s">
        <v>146</v>
      </c>
      <c r="AK44" s="1"/>
      <c r="AL44" s="5">
        <f t="shared" si="17"/>
        <v>347</v>
      </c>
      <c r="AM44" s="3">
        <f t="shared" si="18"/>
        <v>0.69164265129683</v>
      </c>
      <c r="AN44" s="6">
        <v>46091</v>
      </c>
      <c r="AO44" s="33">
        <v>44</v>
      </c>
      <c r="AP44" s="7">
        <f t="shared" si="8"/>
        <v>57.446808510638299</v>
      </c>
      <c r="AQ44" s="3">
        <f>4*W44</f>
        <v>21.2</v>
      </c>
      <c r="AR44" s="3">
        <f t="shared" si="9"/>
        <v>0</v>
      </c>
      <c r="AS44" s="8">
        <v>-6</v>
      </c>
      <c r="AT44" s="8">
        <f t="shared" si="20"/>
        <v>27.5</v>
      </c>
      <c r="AU44" s="4">
        <f t="shared" si="12"/>
        <v>100.14680851063829</v>
      </c>
      <c r="AV44" s="4">
        <f t="shared" si="13"/>
        <v>77.013494909671238</v>
      </c>
      <c r="AY44">
        <v>44</v>
      </c>
      <c r="AZ44">
        <v>1.5604034733281169</v>
      </c>
      <c r="BA44">
        <v>28</v>
      </c>
      <c r="BB44">
        <v>7.5936521739130436</v>
      </c>
      <c r="BC44">
        <v>1.3288891304347825</v>
      </c>
    </row>
    <row r="45" spans="1:55" ht="23.25" x14ac:dyDescent="0.25">
      <c r="A45" s="33">
        <v>45</v>
      </c>
      <c r="B45" s="21" t="s">
        <v>149</v>
      </c>
      <c r="C45" s="21"/>
      <c r="D45" s="1"/>
      <c r="E45" s="33" t="s">
        <v>148</v>
      </c>
      <c r="F45" s="1"/>
      <c r="G45" s="1" t="s">
        <v>68</v>
      </c>
      <c r="H45" s="35">
        <v>45767</v>
      </c>
      <c r="I45" s="33" t="s">
        <v>76</v>
      </c>
      <c r="J45" s="47">
        <v>111.5</v>
      </c>
      <c r="K45" s="24">
        <v>228.5</v>
      </c>
      <c r="L45" s="2">
        <f t="shared" si="0"/>
        <v>117</v>
      </c>
      <c r="M45" s="3">
        <f t="shared" si="1"/>
        <v>0.82978723404255317</v>
      </c>
      <c r="N45" s="3">
        <f t="shared" si="2"/>
        <v>110.63829787234043</v>
      </c>
      <c r="O45" s="3">
        <f t="shared" si="16"/>
        <v>0.70524691358024694</v>
      </c>
      <c r="P45">
        <v>-1.161681138238446E-2</v>
      </c>
      <c r="Q45">
        <v>6.6487639520463011</v>
      </c>
      <c r="R45" s="58">
        <v>1.1635336916081027</v>
      </c>
      <c r="S45">
        <v>8.1999999999999993</v>
      </c>
      <c r="T45" s="8">
        <f t="shared" si="14"/>
        <v>19.690789473684209</v>
      </c>
      <c r="U45" s="26"/>
      <c r="V45" s="17"/>
      <c r="W45" s="43">
        <v>6.98</v>
      </c>
      <c r="X45" s="19"/>
      <c r="Y45" s="3"/>
      <c r="Z45" s="1"/>
      <c r="AA45" s="44">
        <v>1</v>
      </c>
      <c r="AB45" s="48">
        <v>1</v>
      </c>
      <c r="AC45" s="44">
        <v>1</v>
      </c>
      <c r="AD45" s="27">
        <v>29.5</v>
      </c>
      <c r="AE45" s="45">
        <v>0.214586</v>
      </c>
      <c r="AF45" s="45">
        <v>3.351604</v>
      </c>
      <c r="AG45" s="45">
        <v>1.44</v>
      </c>
      <c r="AH45" s="4">
        <f t="shared" si="4"/>
        <v>93.287234042553195</v>
      </c>
      <c r="AI45" s="4">
        <f t="shared" si="5"/>
        <v>71.738441103795196</v>
      </c>
      <c r="AJ45" s="41" t="s">
        <v>146</v>
      </c>
      <c r="AK45" s="1"/>
      <c r="AL45" s="5">
        <f t="shared" si="17"/>
        <v>324</v>
      </c>
      <c r="AM45" s="3">
        <f t="shared" si="18"/>
        <v>0.70524691358024694</v>
      </c>
      <c r="AN45" s="6">
        <v>46091</v>
      </c>
      <c r="AO45" s="33">
        <v>45</v>
      </c>
      <c r="AP45" s="7">
        <f t="shared" si="8"/>
        <v>49.787234042553187</v>
      </c>
      <c r="AQ45" s="3">
        <v>22</v>
      </c>
      <c r="AR45" s="3">
        <f t="shared" si="9"/>
        <v>0</v>
      </c>
      <c r="AS45" s="8">
        <v>-6</v>
      </c>
      <c r="AT45" s="8">
        <f t="shared" si="20"/>
        <v>27.5</v>
      </c>
      <c r="AU45" s="4">
        <f t="shared" si="12"/>
        <v>93.287234042553195</v>
      </c>
      <c r="AV45" s="4">
        <f t="shared" si="13"/>
        <v>71.738441103795196</v>
      </c>
      <c r="AY45">
        <v>45</v>
      </c>
      <c r="AZ45">
        <v>-1.161681138238446E-2</v>
      </c>
      <c r="BA45">
        <v>37</v>
      </c>
      <c r="BB45">
        <v>6.6487639520463011</v>
      </c>
      <c r="BC45">
        <v>1.1635336916081027</v>
      </c>
    </row>
    <row r="46" spans="1:55" ht="23.25" x14ac:dyDescent="0.25">
      <c r="A46" s="33">
        <v>46</v>
      </c>
      <c r="B46" s="21" t="s">
        <v>150</v>
      </c>
      <c r="C46" s="21"/>
      <c r="D46" s="1"/>
      <c r="E46" s="33" t="s">
        <v>148</v>
      </c>
      <c r="F46" s="1"/>
      <c r="G46" s="1" t="s">
        <v>68</v>
      </c>
      <c r="H46" s="35">
        <v>45745</v>
      </c>
      <c r="I46" s="33" t="s">
        <v>76</v>
      </c>
      <c r="J46" s="47">
        <v>126.5</v>
      </c>
      <c r="K46" s="24">
        <v>255.5</v>
      </c>
      <c r="L46" s="2">
        <f t="shared" si="0"/>
        <v>129</v>
      </c>
      <c r="M46" s="3">
        <f t="shared" si="1"/>
        <v>0.91489361702127658</v>
      </c>
      <c r="N46" s="3">
        <f t="shared" si="2"/>
        <v>121.98581560283688</v>
      </c>
      <c r="O46" s="3">
        <f t="shared" si="16"/>
        <v>0.73843930635838151</v>
      </c>
      <c r="P46">
        <v>0.23418575046879481</v>
      </c>
      <c r="Q46">
        <v>7.3549830508474567</v>
      </c>
      <c r="R46" s="58">
        <v>1.2871220338983049</v>
      </c>
      <c r="S46">
        <v>10.26</v>
      </c>
      <c r="T46" s="8">
        <f t="shared" si="14"/>
        <v>24.637500000000003</v>
      </c>
      <c r="U46" s="26"/>
      <c r="V46" s="17"/>
      <c r="W46" s="43">
        <v>5.12</v>
      </c>
      <c r="X46" s="18"/>
      <c r="Y46" s="18"/>
      <c r="Z46" s="1"/>
      <c r="AA46" s="44">
        <v>1</v>
      </c>
      <c r="AB46" s="48">
        <v>1.1000000000000001</v>
      </c>
      <c r="AC46" s="44">
        <v>1</v>
      </c>
      <c r="AD46" s="27">
        <v>32</v>
      </c>
      <c r="AE46" s="45">
        <v>0.22900899999999999</v>
      </c>
      <c r="AF46" s="45">
        <v>3.6503999999999999</v>
      </c>
      <c r="AG46" s="45">
        <v>1.41</v>
      </c>
      <c r="AH46" s="4">
        <f t="shared" si="4"/>
        <v>168.8736170212766</v>
      </c>
      <c r="AI46" s="4">
        <f t="shared" si="5"/>
        <v>129.86482183767561</v>
      </c>
      <c r="AJ46" s="41" t="s">
        <v>146</v>
      </c>
      <c r="AK46" s="1"/>
      <c r="AL46" s="5">
        <f t="shared" si="17"/>
        <v>346</v>
      </c>
      <c r="AM46" s="3">
        <f t="shared" si="18"/>
        <v>0.73843930635838151</v>
      </c>
      <c r="AN46" s="6">
        <v>46091</v>
      </c>
      <c r="AO46" s="33">
        <v>46</v>
      </c>
      <c r="AP46" s="7">
        <f t="shared" si="8"/>
        <v>54.893617021276597</v>
      </c>
      <c r="AQ46" s="3">
        <f t="shared" ref="AQ46:AQ52" si="23">4*W46</f>
        <v>20.48</v>
      </c>
      <c r="AR46" s="3">
        <f t="shared" si="9"/>
        <v>0</v>
      </c>
      <c r="AS46" s="8">
        <f t="shared" ref="AS46:AS51" si="24">(22-X46)*3</f>
        <v>66</v>
      </c>
      <c r="AT46" s="8">
        <f t="shared" si="20"/>
        <v>27.5</v>
      </c>
      <c r="AU46" s="4">
        <f t="shared" si="12"/>
        <v>168.8736170212766</v>
      </c>
      <c r="AV46" s="4">
        <f t="shared" si="13"/>
        <v>129.86482183767561</v>
      </c>
      <c r="AY46">
        <v>46</v>
      </c>
      <c r="AZ46">
        <v>0.23418575046879481</v>
      </c>
      <c r="BA46">
        <v>32</v>
      </c>
      <c r="BB46">
        <v>7.3549830508474567</v>
      </c>
      <c r="BC46">
        <v>1.2871220338983049</v>
      </c>
    </row>
    <row r="47" spans="1:55" ht="23.25" x14ac:dyDescent="0.25">
      <c r="A47" s="33">
        <v>47</v>
      </c>
      <c r="B47" s="21" t="s">
        <v>151</v>
      </c>
      <c r="C47" s="21"/>
      <c r="D47" s="1"/>
      <c r="E47" s="33" t="s">
        <v>95</v>
      </c>
      <c r="F47" s="1"/>
      <c r="G47" s="1" t="s">
        <v>75</v>
      </c>
      <c r="H47" s="35">
        <v>45741</v>
      </c>
      <c r="I47" s="33" t="s">
        <v>152</v>
      </c>
      <c r="J47" s="47">
        <v>96.5</v>
      </c>
      <c r="K47" s="24">
        <v>208.5</v>
      </c>
      <c r="L47" s="2">
        <f t="shared" si="0"/>
        <v>112</v>
      </c>
      <c r="M47" s="3">
        <f t="shared" si="1"/>
        <v>0.79432624113475181</v>
      </c>
      <c r="N47" s="3">
        <f t="shared" si="2"/>
        <v>105.91016548463357</v>
      </c>
      <c r="O47" s="3">
        <f t="shared" si="16"/>
        <v>0.59571428571428575</v>
      </c>
      <c r="P47">
        <v>5.2068830988459602E-2</v>
      </c>
      <c r="Q47">
        <v>7.1037060908797942</v>
      </c>
      <c r="R47" s="58">
        <v>1.2431485659039638</v>
      </c>
      <c r="S47">
        <v>6.6</v>
      </c>
      <c r="T47" s="8">
        <f t="shared" si="14"/>
        <v>15.848684210526315</v>
      </c>
      <c r="U47" s="26"/>
      <c r="V47" s="17"/>
      <c r="W47" s="43">
        <v>4.91</v>
      </c>
      <c r="X47" s="17"/>
      <c r="Y47" s="3"/>
      <c r="Z47" s="1"/>
      <c r="AA47" s="44">
        <v>1</v>
      </c>
      <c r="AB47" s="48">
        <v>1.1000000000000001</v>
      </c>
      <c r="AC47" s="44">
        <v>1.5</v>
      </c>
      <c r="AD47" s="27">
        <v>33</v>
      </c>
      <c r="AE47" s="45">
        <v>0.20073099999999999</v>
      </c>
      <c r="AF47" s="45">
        <v>2.7599809999999998</v>
      </c>
      <c r="AG47" s="45">
        <v>1.33</v>
      </c>
      <c r="AH47" s="4">
        <f t="shared" si="4"/>
        <v>160.7995744680851</v>
      </c>
      <c r="AI47" s="4">
        <f t="shared" si="5"/>
        <v>123.65583480835225</v>
      </c>
      <c r="AJ47" s="41" t="s">
        <v>146</v>
      </c>
      <c r="AK47" s="1"/>
      <c r="AL47" s="5">
        <f t="shared" si="17"/>
        <v>350</v>
      </c>
      <c r="AM47" s="3">
        <f t="shared" si="18"/>
        <v>0.59571428571428575</v>
      </c>
      <c r="AN47" s="6">
        <v>46091</v>
      </c>
      <c r="AO47" s="33">
        <v>47</v>
      </c>
      <c r="AP47" s="7">
        <f t="shared" si="8"/>
        <v>47.659574468085111</v>
      </c>
      <c r="AQ47" s="3">
        <f t="shared" si="23"/>
        <v>19.64</v>
      </c>
      <c r="AR47" s="3">
        <f t="shared" si="9"/>
        <v>0</v>
      </c>
      <c r="AS47" s="8">
        <f t="shared" si="24"/>
        <v>66</v>
      </c>
      <c r="AT47" s="8">
        <f t="shared" si="20"/>
        <v>27.5</v>
      </c>
      <c r="AU47" s="4">
        <f t="shared" si="12"/>
        <v>160.7995744680851</v>
      </c>
      <c r="AV47" s="4">
        <f t="shared" si="13"/>
        <v>123.65583480835225</v>
      </c>
      <c r="AY47">
        <v>47</v>
      </c>
      <c r="AZ47">
        <v>5.2068830988459602E-2</v>
      </c>
      <c r="BA47">
        <v>46</v>
      </c>
      <c r="BB47">
        <v>7.1037060908797942</v>
      </c>
      <c r="BC47">
        <v>1.2431485659039638</v>
      </c>
    </row>
    <row r="48" spans="1:55" ht="23.25" x14ac:dyDescent="0.25">
      <c r="A48" s="33">
        <v>48</v>
      </c>
      <c r="B48" s="21" t="s">
        <v>153</v>
      </c>
      <c r="C48" s="21"/>
      <c r="D48" s="13"/>
      <c r="E48" s="33" t="s">
        <v>95</v>
      </c>
      <c r="F48" s="1"/>
      <c r="G48" s="1" t="s">
        <v>75</v>
      </c>
      <c r="H48" s="35">
        <v>45740</v>
      </c>
      <c r="I48" s="33" t="s">
        <v>96</v>
      </c>
      <c r="J48" s="47">
        <v>123</v>
      </c>
      <c r="K48" s="23">
        <v>228</v>
      </c>
      <c r="L48" s="2">
        <f t="shared" si="0"/>
        <v>105</v>
      </c>
      <c r="M48" s="3">
        <f t="shared" si="1"/>
        <v>0.74468085106382975</v>
      </c>
      <c r="N48" s="3">
        <f t="shared" si="2"/>
        <v>99.290780141843967</v>
      </c>
      <c r="O48" s="3">
        <f t="shared" si="16"/>
        <v>0.6495726495726496</v>
      </c>
      <c r="P48">
        <v>0.88264445339428921</v>
      </c>
      <c r="Q48">
        <v>8.4512068965517226</v>
      </c>
      <c r="R48" s="58">
        <v>1.4789612068965514</v>
      </c>
      <c r="S48">
        <v>9.02</v>
      </c>
      <c r="T48" s="8">
        <f t="shared" si="14"/>
        <v>21.659868421052629</v>
      </c>
      <c r="U48" s="26"/>
      <c r="V48" s="17"/>
      <c r="W48" s="43">
        <v>5.3</v>
      </c>
      <c r="X48" s="18"/>
      <c r="Y48" s="18"/>
      <c r="Z48" s="1"/>
      <c r="AA48" s="44">
        <v>1</v>
      </c>
      <c r="AB48" s="48">
        <v>1.3</v>
      </c>
      <c r="AC48" s="44">
        <v>1.5</v>
      </c>
      <c r="AD48" s="27">
        <v>32</v>
      </c>
      <c r="AE48" s="45">
        <v>0.215894</v>
      </c>
      <c r="AF48" s="45">
        <v>3.6019830000000002</v>
      </c>
      <c r="AG48" s="45">
        <v>1.58</v>
      </c>
      <c r="AH48" s="4">
        <f t="shared" si="4"/>
        <v>159.38085106382977</v>
      </c>
      <c r="AI48" s="4">
        <f t="shared" si="5"/>
        <v>122.5648280224471</v>
      </c>
      <c r="AJ48" s="41" t="s">
        <v>146</v>
      </c>
      <c r="AK48" s="1"/>
      <c r="AL48" s="5">
        <f t="shared" si="17"/>
        <v>351</v>
      </c>
      <c r="AM48" s="3">
        <f t="shared" si="18"/>
        <v>0.6495726495726496</v>
      </c>
      <c r="AN48" s="6">
        <v>46091</v>
      </c>
      <c r="AO48" s="33">
        <v>48</v>
      </c>
      <c r="AP48" s="7">
        <f t="shared" si="8"/>
        <v>44.680851063829785</v>
      </c>
      <c r="AQ48" s="3">
        <f t="shared" si="23"/>
        <v>21.2</v>
      </c>
      <c r="AR48" s="3">
        <f t="shared" si="9"/>
        <v>0</v>
      </c>
      <c r="AS48" s="8">
        <f t="shared" si="24"/>
        <v>66</v>
      </c>
      <c r="AT48" s="8">
        <f t="shared" si="20"/>
        <v>27.5</v>
      </c>
      <c r="AU48" s="4">
        <f t="shared" si="12"/>
        <v>159.38085106382977</v>
      </c>
      <c r="AV48" s="4">
        <f t="shared" si="13"/>
        <v>122.5648280224471</v>
      </c>
      <c r="AY48">
        <v>48</v>
      </c>
      <c r="AZ48">
        <v>0.88264445339428921</v>
      </c>
      <c r="BA48">
        <v>33</v>
      </c>
      <c r="BB48">
        <v>8.4512068965517226</v>
      </c>
      <c r="BC48">
        <v>1.4789612068965514</v>
      </c>
    </row>
    <row r="49" spans="1:55" x14ac:dyDescent="0.25">
      <c r="A49" s="33">
        <v>49</v>
      </c>
      <c r="B49" s="21"/>
      <c r="C49" s="5"/>
      <c r="D49" s="1" t="s">
        <v>154</v>
      </c>
      <c r="E49" s="33" t="s">
        <v>74</v>
      </c>
      <c r="F49" s="1"/>
      <c r="G49" s="1" t="s">
        <v>75</v>
      </c>
      <c r="H49" s="35">
        <v>45698</v>
      </c>
      <c r="I49" s="33" t="s">
        <v>69</v>
      </c>
      <c r="J49" s="47">
        <v>108.5</v>
      </c>
      <c r="K49" s="24">
        <v>201</v>
      </c>
      <c r="L49" s="2">
        <f t="shared" si="0"/>
        <v>92.5</v>
      </c>
      <c r="M49" s="3">
        <f t="shared" si="1"/>
        <v>0.65602836879432624</v>
      </c>
      <c r="N49" s="3">
        <f t="shared" si="2"/>
        <v>87.470449172576835</v>
      </c>
      <c r="O49" s="3">
        <f t="shared" si="16"/>
        <v>0.51145038167938928</v>
      </c>
      <c r="P49">
        <v>7.2244851706305013E-2</v>
      </c>
      <c r="Q49">
        <v>7.9491521739130446</v>
      </c>
      <c r="R49" s="58">
        <v>1.3911016304347827</v>
      </c>
      <c r="S49">
        <v>6.32</v>
      </c>
      <c r="T49" s="8">
        <f t="shared" si="14"/>
        <v>15.176315789473685</v>
      </c>
      <c r="U49" s="26"/>
      <c r="V49" s="17"/>
      <c r="W49" s="43">
        <v>5.04</v>
      </c>
      <c r="X49" s="18"/>
      <c r="Y49" s="18"/>
      <c r="Z49" s="1"/>
      <c r="AA49" s="44">
        <v>1.5</v>
      </c>
      <c r="AB49" s="48">
        <v>1</v>
      </c>
      <c r="AC49" s="44">
        <v>2.5</v>
      </c>
      <c r="AD49" s="27">
        <v>31</v>
      </c>
      <c r="AE49" s="45">
        <v>0.20968899999999999</v>
      </c>
      <c r="AF49" s="45">
        <v>3.8898929999999998</v>
      </c>
      <c r="AG49" s="45">
        <v>1.94</v>
      </c>
      <c r="AH49" s="4">
        <f t="shared" si="4"/>
        <v>153.02170212765958</v>
      </c>
      <c r="AI49" s="4">
        <f t="shared" si="5"/>
        <v>117.67460444459279</v>
      </c>
      <c r="AJ49" s="31" t="s">
        <v>155</v>
      </c>
      <c r="AK49" s="1"/>
      <c r="AL49" s="5">
        <f t="shared" si="17"/>
        <v>393</v>
      </c>
      <c r="AM49" s="3">
        <f t="shared" si="18"/>
        <v>0.51145038167938928</v>
      </c>
      <c r="AN49" s="6">
        <v>46091</v>
      </c>
      <c r="AO49" s="33">
        <v>49</v>
      </c>
      <c r="AP49" s="7">
        <f t="shared" si="8"/>
        <v>39.361702127659576</v>
      </c>
      <c r="AQ49" s="3">
        <f t="shared" si="23"/>
        <v>20.16</v>
      </c>
      <c r="AR49" s="3">
        <f t="shared" si="9"/>
        <v>0</v>
      </c>
      <c r="AS49" s="8">
        <f t="shared" si="24"/>
        <v>66</v>
      </c>
      <c r="AT49" s="8">
        <f t="shared" si="20"/>
        <v>27.5</v>
      </c>
      <c r="AU49" s="4">
        <f t="shared" si="12"/>
        <v>153.02170212765958</v>
      </c>
      <c r="AV49" s="4">
        <f t="shared" si="13"/>
        <v>117.67460444459279</v>
      </c>
      <c r="AY49">
        <v>49</v>
      </c>
      <c r="AZ49">
        <v>7.2244851706305013E-2</v>
      </c>
      <c r="BA49">
        <v>22</v>
      </c>
      <c r="BB49">
        <v>7.9491521739130446</v>
      </c>
      <c r="BC49">
        <v>1.3911016304347827</v>
      </c>
    </row>
    <row r="50" spans="1:55" x14ac:dyDescent="0.25">
      <c r="A50" s="33">
        <v>50</v>
      </c>
      <c r="B50" s="21"/>
      <c r="C50" s="21"/>
      <c r="D50" s="1" t="s">
        <v>154</v>
      </c>
      <c r="E50" s="33" t="s">
        <v>74</v>
      </c>
      <c r="F50" s="1"/>
      <c r="G50" s="1" t="s">
        <v>68</v>
      </c>
      <c r="H50" s="35">
        <v>45704</v>
      </c>
      <c r="I50" s="33" t="s">
        <v>69</v>
      </c>
      <c r="J50" s="47">
        <v>92</v>
      </c>
      <c r="K50" s="24">
        <v>198</v>
      </c>
      <c r="L50" s="2">
        <f t="shared" si="0"/>
        <v>106</v>
      </c>
      <c r="M50" s="3">
        <f t="shared" si="1"/>
        <v>0.75177304964539005</v>
      </c>
      <c r="N50" s="3">
        <f t="shared" si="2"/>
        <v>100.23640661938533</v>
      </c>
      <c r="O50" s="3">
        <f t="shared" si="16"/>
        <v>0.51162790697674421</v>
      </c>
      <c r="P50">
        <v>-0.63233920096574714</v>
      </c>
      <c r="Q50">
        <v>6.0183333333333326</v>
      </c>
      <c r="R50" s="58">
        <v>1.0532083333333331</v>
      </c>
      <c r="S50">
        <v>6.72</v>
      </c>
      <c r="T50" s="8">
        <f t="shared" si="14"/>
        <v>16.136842105263156</v>
      </c>
      <c r="U50" s="26"/>
      <c r="V50" s="17"/>
      <c r="W50" s="43">
        <v>4.91</v>
      </c>
      <c r="X50" s="17"/>
      <c r="Y50" s="3"/>
      <c r="Z50" s="1"/>
      <c r="AA50" s="44">
        <v>1.4</v>
      </c>
      <c r="AB50" s="48">
        <v>1</v>
      </c>
      <c r="AC50" s="44">
        <v>1.5</v>
      </c>
      <c r="AD50" s="27">
        <v>28.5</v>
      </c>
      <c r="AE50" s="45">
        <v>0.209705</v>
      </c>
      <c r="AF50" s="45">
        <v>3.0105840000000001</v>
      </c>
      <c r="AG50" s="45">
        <v>1.52</v>
      </c>
      <c r="AH50" s="4">
        <f t="shared" si="4"/>
        <v>158.2463829787234</v>
      </c>
      <c r="AI50" s="4">
        <f t="shared" si="5"/>
        <v>121.69241527762915</v>
      </c>
      <c r="AJ50" s="31" t="s">
        <v>155</v>
      </c>
      <c r="AK50" s="1"/>
      <c r="AL50" s="5">
        <f t="shared" si="17"/>
        <v>387</v>
      </c>
      <c r="AM50" s="3">
        <f t="shared" si="18"/>
        <v>0.51162790697674421</v>
      </c>
      <c r="AN50" s="6">
        <v>46091</v>
      </c>
      <c r="AO50" s="33">
        <v>50</v>
      </c>
      <c r="AP50" s="7">
        <f t="shared" si="8"/>
        <v>45.106382978723403</v>
      </c>
      <c r="AQ50" s="3">
        <f t="shared" si="23"/>
        <v>19.64</v>
      </c>
      <c r="AR50" s="3">
        <f t="shared" si="9"/>
        <v>0</v>
      </c>
      <c r="AS50" s="8">
        <f t="shared" si="24"/>
        <v>66</v>
      </c>
      <c r="AT50" s="8">
        <f t="shared" si="20"/>
        <v>27.5</v>
      </c>
      <c r="AU50" s="4">
        <f t="shared" si="12"/>
        <v>158.2463829787234</v>
      </c>
      <c r="AV50" s="4">
        <f t="shared" si="13"/>
        <v>121.69241527762915</v>
      </c>
      <c r="AY50">
        <v>50</v>
      </c>
      <c r="AZ50">
        <v>-0.63233920096574714</v>
      </c>
      <c r="BA50">
        <v>68</v>
      </c>
      <c r="BB50">
        <v>6.0183333333333326</v>
      </c>
      <c r="BC50">
        <v>1.0532083333333331</v>
      </c>
    </row>
    <row r="51" spans="1:55" x14ac:dyDescent="0.25">
      <c r="A51" s="33">
        <v>51</v>
      </c>
      <c r="B51" s="32" t="s">
        <v>156</v>
      </c>
      <c r="C51" s="21"/>
      <c r="D51" s="33" t="s">
        <v>157</v>
      </c>
      <c r="E51" s="33" t="s">
        <v>74</v>
      </c>
      <c r="F51" s="1"/>
      <c r="G51" s="1" t="s">
        <v>68</v>
      </c>
      <c r="H51" s="35">
        <v>45779</v>
      </c>
      <c r="I51" s="33" t="s">
        <v>136</v>
      </c>
      <c r="J51" s="47">
        <v>117.5</v>
      </c>
      <c r="K51" s="24">
        <v>211.5</v>
      </c>
      <c r="L51" s="2">
        <f t="shared" si="0"/>
        <v>94</v>
      </c>
      <c r="M51" s="3">
        <f t="shared" si="1"/>
        <v>0.66666666666666663</v>
      </c>
      <c r="N51" s="3">
        <f t="shared" si="2"/>
        <v>88.888888888888886</v>
      </c>
      <c r="O51" s="3">
        <f t="shared" si="16"/>
        <v>0.67788461538461542</v>
      </c>
      <c r="P51">
        <v>2.874348646029786</v>
      </c>
      <c r="Q51">
        <v>10.528038740920097</v>
      </c>
      <c r="R51" s="58">
        <v>1.8424067796610168</v>
      </c>
      <c r="S51">
        <v>7.94</v>
      </c>
      <c r="T51" s="8">
        <f t="shared" si="14"/>
        <v>19.066447368421052</v>
      </c>
      <c r="U51" s="37"/>
      <c r="V51" s="3"/>
      <c r="W51" s="43">
        <v>5.43</v>
      </c>
      <c r="X51" s="3"/>
      <c r="Y51" s="3"/>
      <c r="Z51" s="1"/>
      <c r="AA51" s="44">
        <v>1.5</v>
      </c>
      <c r="AB51" s="48">
        <v>1.3</v>
      </c>
      <c r="AC51" s="44">
        <v>1</v>
      </c>
      <c r="AD51" s="2">
        <v>30.5</v>
      </c>
      <c r="AE51" s="45">
        <v>0.210482</v>
      </c>
      <c r="AF51" s="45">
        <v>2.9439860000000002</v>
      </c>
      <c r="AG51" s="45">
        <v>1.4</v>
      </c>
      <c r="AH51" s="4">
        <f t="shared" si="4"/>
        <v>155.22</v>
      </c>
      <c r="AI51" s="4">
        <f t="shared" si="5"/>
        <v>119.36510866054537</v>
      </c>
      <c r="AJ51" s="31" t="s">
        <v>158</v>
      </c>
      <c r="AK51" s="1"/>
      <c r="AL51" s="5">
        <f t="shared" si="17"/>
        <v>312</v>
      </c>
      <c r="AM51" s="3">
        <f t="shared" si="18"/>
        <v>0.67788461538461542</v>
      </c>
      <c r="AN51" s="6">
        <v>46091</v>
      </c>
      <c r="AO51" s="33">
        <v>51</v>
      </c>
      <c r="AP51" s="7">
        <f t="shared" si="8"/>
        <v>40</v>
      </c>
      <c r="AQ51" s="3">
        <f t="shared" si="23"/>
        <v>21.72</v>
      </c>
      <c r="AR51" s="3">
        <f t="shared" si="9"/>
        <v>0</v>
      </c>
      <c r="AS51" s="8">
        <f t="shared" si="24"/>
        <v>66</v>
      </c>
      <c r="AT51" s="8">
        <f t="shared" si="20"/>
        <v>27.5</v>
      </c>
      <c r="AU51" s="4">
        <f t="shared" si="12"/>
        <v>155.22</v>
      </c>
      <c r="AV51" s="4">
        <f t="shared" si="13"/>
        <v>119.36510866054537</v>
      </c>
      <c r="AY51">
        <v>51</v>
      </c>
      <c r="AZ51">
        <v>2.874348646029786</v>
      </c>
      <c r="BA51">
        <v>45</v>
      </c>
      <c r="BB51">
        <v>10.528038740920097</v>
      </c>
      <c r="BC51">
        <v>1.8424067796610168</v>
      </c>
    </row>
    <row r="52" spans="1:55" x14ac:dyDescent="0.25">
      <c r="A52" s="33">
        <v>52</v>
      </c>
      <c r="B52" s="32" t="s">
        <v>159</v>
      </c>
      <c r="C52" s="21"/>
      <c r="D52" s="33" t="s">
        <v>160</v>
      </c>
      <c r="E52" s="33" t="s">
        <v>74</v>
      </c>
      <c r="F52" s="1"/>
      <c r="G52" s="1" t="s">
        <v>68</v>
      </c>
      <c r="H52" s="35">
        <v>45781</v>
      </c>
      <c r="I52" s="33" t="s">
        <v>76</v>
      </c>
      <c r="J52" s="47">
        <v>105.5</v>
      </c>
      <c r="K52" s="24">
        <v>226</v>
      </c>
      <c r="L52" s="2">
        <f t="shared" si="0"/>
        <v>120.5</v>
      </c>
      <c r="M52" s="3">
        <f t="shared" si="1"/>
        <v>0.85460992907801414</v>
      </c>
      <c r="N52" s="3">
        <f t="shared" si="2"/>
        <v>113.94799054373522</v>
      </c>
      <c r="O52" s="3">
        <f t="shared" si="16"/>
        <v>0.7290322580645161</v>
      </c>
      <c r="P52">
        <v>0.82746352727459627</v>
      </c>
      <c r="Q52">
        <v>7.580288135593217</v>
      </c>
      <c r="R52" s="58">
        <v>1.3265504237288128</v>
      </c>
      <c r="S52">
        <v>6.9</v>
      </c>
      <c r="T52" s="8">
        <f t="shared" si="14"/>
        <v>16.569078947368421</v>
      </c>
      <c r="U52" s="37"/>
      <c r="V52" s="3"/>
      <c r="W52" s="43">
        <v>5.17</v>
      </c>
      <c r="X52" s="7"/>
      <c r="Y52" s="3"/>
      <c r="Z52" s="20"/>
      <c r="AA52" s="44">
        <v>1.4</v>
      </c>
      <c r="AB52" s="48">
        <v>1</v>
      </c>
      <c r="AC52" s="44">
        <v>1</v>
      </c>
      <c r="AD52" s="2">
        <v>34.5</v>
      </c>
      <c r="AE52" s="45">
        <v>0.24444399999999999</v>
      </c>
      <c r="AF52" s="45">
        <v>2.9766689999999998</v>
      </c>
      <c r="AG52" s="45">
        <v>1.32</v>
      </c>
      <c r="AH52" s="4">
        <f t="shared" si="4"/>
        <v>93.45659574468084</v>
      </c>
      <c r="AI52" s="4">
        <f t="shared" si="5"/>
        <v>71.868681265999811</v>
      </c>
      <c r="AJ52" s="31" t="s">
        <v>158</v>
      </c>
      <c r="AK52" s="1"/>
      <c r="AL52" s="5">
        <f t="shared" si="17"/>
        <v>310</v>
      </c>
      <c r="AM52" s="3">
        <f t="shared" si="18"/>
        <v>0.7290322580645161</v>
      </c>
      <c r="AN52" s="6">
        <v>46091</v>
      </c>
      <c r="AO52" s="33">
        <v>52</v>
      </c>
      <c r="AP52" s="7">
        <f t="shared" si="8"/>
        <v>51.276595744680847</v>
      </c>
      <c r="AQ52" s="3">
        <f t="shared" si="23"/>
        <v>20.68</v>
      </c>
      <c r="AR52" s="3">
        <f t="shared" si="9"/>
        <v>0</v>
      </c>
      <c r="AS52" s="8">
        <v>-6</v>
      </c>
      <c r="AT52" s="8">
        <f t="shared" si="20"/>
        <v>27.5</v>
      </c>
      <c r="AU52" s="4">
        <f t="shared" si="12"/>
        <v>93.45659574468084</v>
      </c>
      <c r="AV52" s="4">
        <f t="shared" si="13"/>
        <v>71.868681265999811</v>
      </c>
      <c r="AY52">
        <v>52</v>
      </c>
      <c r="AZ52">
        <v>0.82746352727459627</v>
      </c>
      <c r="BA52">
        <v>58</v>
      </c>
      <c r="BB52">
        <v>7.580288135593217</v>
      </c>
      <c r="BC52">
        <v>1.3265504237288128</v>
      </c>
    </row>
    <row r="53" spans="1:55" x14ac:dyDescent="0.25">
      <c r="A53" s="33">
        <v>53</v>
      </c>
      <c r="B53" s="32" t="s">
        <v>161</v>
      </c>
      <c r="C53" s="21"/>
      <c r="D53" s="33" t="s">
        <v>157</v>
      </c>
      <c r="E53" s="33" t="s">
        <v>74</v>
      </c>
      <c r="F53" s="1"/>
      <c r="G53" s="1" t="s">
        <v>68</v>
      </c>
      <c r="H53" s="35">
        <v>45778</v>
      </c>
      <c r="I53" s="33" t="s">
        <v>69</v>
      </c>
      <c r="J53" s="47">
        <v>92</v>
      </c>
      <c r="K53" s="24">
        <v>193</v>
      </c>
      <c r="L53" s="2">
        <f t="shared" si="0"/>
        <v>101</v>
      </c>
      <c r="M53" s="3">
        <f t="shared" si="1"/>
        <v>0.71631205673758869</v>
      </c>
      <c r="N53" s="3">
        <f t="shared" si="2"/>
        <v>95.508274231678485</v>
      </c>
      <c r="O53" s="3">
        <f t="shared" si="16"/>
        <v>0.61661341853035145</v>
      </c>
      <c r="P53">
        <v>1.5774905554382901</v>
      </c>
      <c r="Q53">
        <v>7.4687746596276687</v>
      </c>
      <c r="R53" s="58">
        <v>1.307035565434842</v>
      </c>
      <c r="S53">
        <v>6.28</v>
      </c>
      <c r="T53" s="8">
        <f t="shared" si="14"/>
        <v>15.080263157894739</v>
      </c>
      <c r="U53" s="37"/>
      <c r="V53" s="3"/>
      <c r="W53" s="43">
        <v>5.69</v>
      </c>
      <c r="X53" s="38"/>
      <c r="Y53" s="38"/>
      <c r="Z53" s="1"/>
      <c r="AA53" s="44">
        <v>1.1000000000000001</v>
      </c>
      <c r="AB53" s="48">
        <v>1.6</v>
      </c>
      <c r="AC53" s="44">
        <v>1</v>
      </c>
      <c r="AD53" s="2">
        <v>33.5</v>
      </c>
      <c r="AE53" s="45">
        <v>0.181142</v>
      </c>
      <c r="AF53" s="45">
        <v>3.0958619999999999</v>
      </c>
      <c r="AG53" s="45">
        <v>1.59</v>
      </c>
      <c r="AH53" s="4">
        <f t="shared" si="4"/>
        <v>158.47872340425533</v>
      </c>
      <c r="AI53" s="4">
        <f t="shared" si="5"/>
        <v>121.87108645492498</v>
      </c>
      <c r="AJ53" s="31" t="s">
        <v>158</v>
      </c>
      <c r="AK53" s="1"/>
      <c r="AL53" s="5">
        <f t="shared" si="17"/>
        <v>313</v>
      </c>
      <c r="AM53" s="3">
        <f t="shared" si="18"/>
        <v>0.61661341853035145</v>
      </c>
      <c r="AN53" s="6">
        <v>46091</v>
      </c>
      <c r="AO53" s="33">
        <v>53</v>
      </c>
      <c r="AP53" s="7">
        <f t="shared" si="8"/>
        <v>42.978723404255319</v>
      </c>
      <c r="AQ53" s="3">
        <v>22</v>
      </c>
      <c r="AR53" s="3">
        <f t="shared" si="9"/>
        <v>0</v>
      </c>
      <c r="AS53" s="8">
        <f>(22-X53)*3</f>
        <v>66</v>
      </c>
      <c r="AT53" s="8">
        <f t="shared" si="20"/>
        <v>27.5</v>
      </c>
      <c r="AU53" s="4">
        <f t="shared" si="12"/>
        <v>158.47872340425533</v>
      </c>
      <c r="AV53" s="4">
        <f t="shared" si="13"/>
        <v>121.87108645492498</v>
      </c>
      <c r="AY53">
        <v>53</v>
      </c>
      <c r="AZ53">
        <v>1.5774905554382901</v>
      </c>
      <c r="BA53">
        <v>60</v>
      </c>
      <c r="BB53">
        <v>7.4687746596276687</v>
      </c>
      <c r="BC53">
        <v>1.307035565434842</v>
      </c>
    </row>
    <row r="54" spans="1:55" x14ac:dyDescent="0.25">
      <c r="A54" s="33">
        <v>54</v>
      </c>
      <c r="B54" s="32" t="s">
        <v>162</v>
      </c>
      <c r="C54" s="21"/>
      <c r="D54" s="33" t="s">
        <v>160</v>
      </c>
      <c r="E54" s="33" t="s">
        <v>74</v>
      </c>
      <c r="F54" s="1"/>
      <c r="G54" s="1" t="s">
        <v>68</v>
      </c>
      <c r="H54" s="35">
        <v>45785</v>
      </c>
      <c r="I54" s="33" t="s">
        <v>76</v>
      </c>
      <c r="J54" s="47">
        <v>102</v>
      </c>
      <c r="K54" s="24">
        <v>215.5</v>
      </c>
      <c r="L54" s="2">
        <f t="shared" si="0"/>
        <v>113.5</v>
      </c>
      <c r="M54" s="3">
        <f t="shared" si="1"/>
        <v>0.80496453900709219</v>
      </c>
      <c r="N54" s="3">
        <f t="shared" si="2"/>
        <v>107.32860520094563</v>
      </c>
      <c r="O54" s="3">
        <f t="shared" si="16"/>
        <v>0.70424836601307195</v>
      </c>
      <c r="P54">
        <v>1.644373879029416</v>
      </c>
      <c r="Q54">
        <v>10.119221052631579</v>
      </c>
      <c r="R54" s="58">
        <v>1.7708636842105261</v>
      </c>
      <c r="S54">
        <v>8.24</v>
      </c>
      <c r="T54" s="8">
        <f t="shared" si="14"/>
        <v>19.786842105263158</v>
      </c>
      <c r="U54" s="37"/>
      <c r="V54" s="3"/>
      <c r="W54" s="43">
        <v>4.91</v>
      </c>
      <c r="X54" s="3"/>
      <c r="Y54" s="3"/>
      <c r="Z54" s="1"/>
      <c r="AA54" s="44">
        <v>1.1000000000000001</v>
      </c>
      <c r="AB54" s="48">
        <v>1.5</v>
      </c>
      <c r="AC54" s="44">
        <v>1</v>
      </c>
      <c r="AD54" s="2">
        <v>34.5</v>
      </c>
      <c r="AE54" s="45">
        <v>0.250027</v>
      </c>
      <c r="AF54" s="45">
        <v>2.6567919999999998</v>
      </c>
      <c r="AG54" s="45">
        <v>1.24</v>
      </c>
      <c r="AH54" s="4">
        <f t="shared" si="4"/>
        <v>161.43787234042554</v>
      </c>
      <c r="AI54" s="4">
        <f t="shared" si="5"/>
        <v>124.14668969103302</v>
      </c>
      <c r="AJ54" s="31" t="s">
        <v>158</v>
      </c>
      <c r="AK54" s="1"/>
      <c r="AL54" s="5">
        <f t="shared" si="17"/>
        <v>306</v>
      </c>
      <c r="AM54" s="3">
        <f t="shared" si="18"/>
        <v>0.70424836601307195</v>
      </c>
      <c r="AN54" s="6">
        <v>46091</v>
      </c>
      <c r="AO54" s="33">
        <v>54</v>
      </c>
      <c r="AP54" s="7">
        <f t="shared" si="8"/>
        <v>48.297872340425535</v>
      </c>
      <c r="AQ54" s="3">
        <f>4*W54</f>
        <v>19.64</v>
      </c>
      <c r="AR54" s="3">
        <f t="shared" si="9"/>
        <v>0</v>
      </c>
      <c r="AS54" s="8">
        <f>(22-X54)*3</f>
        <v>66</v>
      </c>
      <c r="AT54" s="8">
        <f t="shared" si="20"/>
        <v>27.5</v>
      </c>
      <c r="AU54" s="4">
        <f t="shared" si="12"/>
        <v>161.43787234042554</v>
      </c>
      <c r="AV54" s="4">
        <f t="shared" si="13"/>
        <v>124.14668969103302</v>
      </c>
      <c r="AY54">
        <v>54</v>
      </c>
      <c r="AZ54">
        <v>1.644373879029416</v>
      </c>
      <c r="BA54">
        <v>15</v>
      </c>
      <c r="BB54">
        <v>10.119221052631579</v>
      </c>
      <c r="BC54">
        <v>1.7708636842105261</v>
      </c>
    </row>
    <row r="55" spans="1:55" x14ac:dyDescent="0.25">
      <c r="A55" s="33">
        <v>55</v>
      </c>
      <c r="B55" s="32" t="s">
        <v>163</v>
      </c>
      <c r="C55" s="21"/>
      <c r="D55" s="33" t="s">
        <v>164</v>
      </c>
      <c r="E55" s="33" t="s">
        <v>74</v>
      </c>
      <c r="F55" s="1"/>
      <c r="G55" s="1" t="s">
        <v>68</v>
      </c>
      <c r="H55" s="35">
        <v>45782</v>
      </c>
      <c r="I55" s="33" t="s">
        <v>136</v>
      </c>
      <c r="J55" s="47">
        <v>121</v>
      </c>
      <c r="K55" s="24">
        <v>238</v>
      </c>
      <c r="L55" s="2">
        <f t="shared" si="0"/>
        <v>117</v>
      </c>
      <c r="M55" s="3">
        <f t="shared" si="1"/>
        <v>0.82978723404255317</v>
      </c>
      <c r="N55" s="3">
        <f t="shared" si="2"/>
        <v>110.63829787234043</v>
      </c>
      <c r="O55" s="3">
        <f t="shared" si="16"/>
        <v>0.77022653721682843</v>
      </c>
      <c r="P55">
        <v>-1.0609173046860989</v>
      </c>
      <c r="Q55">
        <v>5.6303437499999962</v>
      </c>
      <c r="R55" s="58">
        <v>0.98531015624999929</v>
      </c>
      <c r="S55">
        <v>8.4</v>
      </c>
      <c r="T55" s="8">
        <f t="shared" si="14"/>
        <v>20.171052631578949</v>
      </c>
      <c r="U55" s="37"/>
      <c r="V55" s="3"/>
      <c r="W55" s="43">
        <v>5.56</v>
      </c>
      <c r="X55" s="3"/>
      <c r="Y55" s="3"/>
      <c r="Z55" s="1"/>
      <c r="AA55" s="44">
        <v>1</v>
      </c>
      <c r="AB55" s="48">
        <v>1.3</v>
      </c>
      <c r="AC55" s="44">
        <v>1.5</v>
      </c>
      <c r="AD55" s="2">
        <v>36</v>
      </c>
      <c r="AE55" s="45">
        <v>0.17727200000000001</v>
      </c>
      <c r="AF55" s="45">
        <v>3.1897880000000001</v>
      </c>
      <c r="AG55" s="45">
        <v>1.34</v>
      </c>
      <c r="AH55" s="4">
        <f t="shared" si="4"/>
        <v>165.28723404255319</v>
      </c>
      <c r="AI55" s="4">
        <f t="shared" si="5"/>
        <v>127.10687187018654</v>
      </c>
      <c r="AJ55" s="31" t="s">
        <v>158</v>
      </c>
      <c r="AK55" s="1"/>
      <c r="AL55" s="5">
        <f t="shared" si="17"/>
        <v>309</v>
      </c>
      <c r="AM55" s="3">
        <f t="shared" si="18"/>
        <v>0.77022653721682843</v>
      </c>
      <c r="AN55" s="6">
        <v>46091</v>
      </c>
      <c r="AO55" s="33">
        <v>55</v>
      </c>
      <c r="AP55" s="7">
        <f t="shared" si="8"/>
        <v>49.787234042553187</v>
      </c>
      <c r="AQ55" s="3">
        <v>22</v>
      </c>
      <c r="AR55" s="3">
        <f t="shared" si="9"/>
        <v>0</v>
      </c>
      <c r="AS55" s="8">
        <f>(22-X55)*3</f>
        <v>66</v>
      </c>
      <c r="AT55" s="8">
        <f t="shared" si="20"/>
        <v>27.5</v>
      </c>
      <c r="AU55" s="4">
        <f t="shared" si="12"/>
        <v>165.28723404255319</v>
      </c>
      <c r="AV55" s="4">
        <f t="shared" si="13"/>
        <v>127.10687187018654</v>
      </c>
      <c r="AY55">
        <v>55</v>
      </c>
      <c r="AZ55">
        <v>-1.0609173046860989</v>
      </c>
      <c r="BA55">
        <v>65</v>
      </c>
      <c r="BB55">
        <v>5.6303437499999962</v>
      </c>
      <c r="BC55">
        <v>0.98531015624999929</v>
      </c>
    </row>
    <row r="56" spans="1:55" x14ac:dyDescent="0.25">
      <c r="A56" s="33">
        <v>58</v>
      </c>
      <c r="B56" s="32" t="s">
        <v>165</v>
      </c>
      <c r="C56" s="21"/>
      <c r="D56" s="33" t="s">
        <v>154</v>
      </c>
      <c r="E56" s="33" t="s">
        <v>74</v>
      </c>
      <c r="F56" s="1"/>
      <c r="G56" s="1" t="s">
        <v>68</v>
      </c>
      <c r="H56" s="35">
        <v>45783</v>
      </c>
      <c r="I56" s="33" t="s">
        <v>69</v>
      </c>
      <c r="J56" s="47">
        <v>107</v>
      </c>
      <c r="K56" s="24">
        <v>189.5</v>
      </c>
      <c r="L56" s="2">
        <f t="shared" si="0"/>
        <v>82.5</v>
      </c>
      <c r="M56" s="3">
        <f t="shared" si="1"/>
        <v>0.58510638297872342</v>
      </c>
      <c r="N56" s="3">
        <f t="shared" si="2"/>
        <v>78.01418439716312</v>
      </c>
      <c r="O56" s="3">
        <f t="shared" si="16"/>
        <v>0.61525974025974028</v>
      </c>
      <c r="P56">
        <v>2.2487439143562411</v>
      </c>
      <c r="Q56">
        <v>9.2384571428571416</v>
      </c>
      <c r="R56" s="58">
        <v>1.6167299999999998</v>
      </c>
      <c r="S56">
        <v>5.94</v>
      </c>
      <c r="T56" s="8">
        <f t="shared" si="14"/>
        <v>14.263815789473684</v>
      </c>
      <c r="U56" s="37"/>
      <c r="V56" s="3"/>
      <c r="W56" s="43">
        <v>4.26</v>
      </c>
      <c r="X56" s="3"/>
      <c r="Y56" s="3"/>
      <c r="Z56" s="1"/>
      <c r="AA56" s="44">
        <v>2</v>
      </c>
      <c r="AB56" s="48">
        <v>1.8</v>
      </c>
      <c r="AC56" s="44">
        <v>1</v>
      </c>
      <c r="AD56" s="2">
        <v>30</v>
      </c>
      <c r="AE56" s="45">
        <v>0.172401</v>
      </c>
      <c r="AF56" s="45">
        <v>2.3031540000000001</v>
      </c>
      <c r="AG56" s="45">
        <v>1.22</v>
      </c>
      <c r="AH56" s="4">
        <f t="shared" si="4"/>
        <v>145.64638297872341</v>
      </c>
      <c r="AI56" s="4">
        <f t="shared" si="5"/>
        <v>112.00293989351067</v>
      </c>
      <c r="AJ56" s="31" t="s">
        <v>158</v>
      </c>
      <c r="AK56" s="1"/>
      <c r="AL56" s="5">
        <f t="shared" si="17"/>
        <v>308</v>
      </c>
      <c r="AM56" s="3">
        <f t="shared" si="18"/>
        <v>0.61525974025974028</v>
      </c>
      <c r="AN56" s="6">
        <v>46091</v>
      </c>
      <c r="AO56" s="33">
        <v>58</v>
      </c>
      <c r="AP56" s="7">
        <f t="shared" si="8"/>
        <v>35.106382978723403</v>
      </c>
      <c r="AQ56" s="3">
        <f>4*W56</f>
        <v>17.04</v>
      </c>
      <c r="AR56" s="3">
        <f t="shared" si="9"/>
        <v>0</v>
      </c>
      <c r="AS56" s="8">
        <f>(22-X56)*3</f>
        <v>66</v>
      </c>
      <c r="AT56" s="8">
        <f t="shared" si="20"/>
        <v>27.5</v>
      </c>
      <c r="AU56" s="4">
        <f t="shared" si="12"/>
        <v>145.64638297872341</v>
      </c>
      <c r="AV56" s="4">
        <f t="shared" si="13"/>
        <v>112.00293989351067</v>
      </c>
      <c r="AY56">
        <v>58</v>
      </c>
      <c r="AZ56">
        <v>2.2487439143562411</v>
      </c>
      <c r="BA56">
        <v>36</v>
      </c>
      <c r="BB56">
        <v>9.2384571428571416</v>
      </c>
      <c r="BC56">
        <v>1.6167299999999998</v>
      </c>
    </row>
    <row r="57" spans="1:55" x14ac:dyDescent="0.25">
      <c r="A57" s="33">
        <v>59</v>
      </c>
      <c r="B57" s="32" t="s">
        <v>166</v>
      </c>
      <c r="C57" s="1"/>
      <c r="D57" s="33" t="s">
        <v>157</v>
      </c>
      <c r="E57" s="33" t="s">
        <v>74</v>
      </c>
      <c r="F57" s="1"/>
      <c r="G57" s="1" t="s">
        <v>68</v>
      </c>
      <c r="H57" s="35">
        <v>45778</v>
      </c>
      <c r="I57" s="33" t="s">
        <v>69</v>
      </c>
      <c r="J57" s="47">
        <v>106.5</v>
      </c>
      <c r="K57" s="24">
        <v>226</v>
      </c>
      <c r="L57" s="2">
        <f t="shared" si="0"/>
        <v>119.5</v>
      </c>
      <c r="M57" s="3">
        <f t="shared" si="1"/>
        <v>0.84751773049645385</v>
      </c>
      <c r="N57" s="3">
        <f t="shared" si="2"/>
        <v>113.00236406619383</v>
      </c>
      <c r="O57" s="3">
        <f t="shared" si="16"/>
        <v>0.72204472843450485</v>
      </c>
      <c r="P57">
        <v>0.1650967183937562</v>
      </c>
      <c r="Q57">
        <v>7.2433541480820676</v>
      </c>
      <c r="R57" s="58">
        <v>1.2675869759143616</v>
      </c>
      <c r="S57">
        <v>7.28</v>
      </c>
      <c r="T57" s="8">
        <f t="shared" si="14"/>
        <v>17.481578947368423</v>
      </c>
      <c r="U57" s="37"/>
      <c r="V57" s="3"/>
      <c r="W57" s="43">
        <v>5.04</v>
      </c>
      <c r="X57" s="38"/>
      <c r="Y57" s="38"/>
      <c r="Z57" s="20"/>
      <c r="AA57" s="44">
        <v>1</v>
      </c>
      <c r="AB57" s="48">
        <v>1</v>
      </c>
      <c r="AC57" s="44">
        <v>1.5</v>
      </c>
      <c r="AD57" s="2">
        <v>33.5</v>
      </c>
      <c r="AE57" s="45">
        <v>0.19595399999999999</v>
      </c>
      <c r="AF57" s="45">
        <v>3.5601060000000002</v>
      </c>
      <c r="AG57" s="45">
        <v>1.62</v>
      </c>
      <c r="AH57" s="4">
        <f t="shared" si="4"/>
        <v>164.51106382978725</v>
      </c>
      <c r="AI57" s="4">
        <f t="shared" si="5"/>
        <v>126.50999233284672</v>
      </c>
      <c r="AJ57" s="31" t="s">
        <v>167</v>
      </c>
      <c r="AK57" s="1"/>
      <c r="AL57" s="5">
        <f t="shared" si="17"/>
        <v>313</v>
      </c>
      <c r="AM57" s="3">
        <f t="shared" si="18"/>
        <v>0.72204472843450485</v>
      </c>
      <c r="AN57" s="6">
        <v>46091</v>
      </c>
      <c r="AO57" s="33">
        <v>59</v>
      </c>
      <c r="AP57" s="7">
        <f t="shared" si="8"/>
        <v>50.851063829787229</v>
      </c>
      <c r="AQ57" s="3">
        <f>4*W57</f>
        <v>20.16</v>
      </c>
      <c r="AR57" s="3">
        <f t="shared" si="9"/>
        <v>0</v>
      </c>
      <c r="AS57" s="8">
        <f>(22-X57)*3</f>
        <v>66</v>
      </c>
      <c r="AT57" s="8">
        <f t="shared" si="20"/>
        <v>27.5</v>
      </c>
      <c r="AU57" s="4">
        <f t="shared" si="12"/>
        <v>164.51106382978725</v>
      </c>
      <c r="AV57" s="4">
        <f t="shared" si="13"/>
        <v>126.50999233284672</v>
      </c>
      <c r="AY57">
        <v>59</v>
      </c>
      <c r="AZ57">
        <v>0.1650967183937562</v>
      </c>
      <c r="BA57">
        <v>6</v>
      </c>
      <c r="BB57">
        <v>7.2433541480820676</v>
      </c>
      <c r="BC57">
        <v>1.2675869759143616</v>
      </c>
    </row>
    <row r="58" spans="1:55" x14ac:dyDescent="0.25">
      <c r="A58" s="33">
        <v>60</v>
      </c>
      <c r="B58" s="32" t="s">
        <v>168</v>
      </c>
      <c r="C58" s="21"/>
      <c r="D58" s="33" t="s">
        <v>169</v>
      </c>
      <c r="E58" s="33" t="s">
        <v>74</v>
      </c>
      <c r="F58" s="1"/>
      <c r="G58" s="1" t="s">
        <v>68</v>
      </c>
      <c r="H58" s="35">
        <v>45785</v>
      </c>
      <c r="I58" s="33" t="s">
        <v>76</v>
      </c>
      <c r="J58" s="47">
        <v>94.5</v>
      </c>
      <c r="K58" s="24">
        <v>193</v>
      </c>
      <c r="L58" s="2">
        <f t="shared" si="0"/>
        <v>98.5</v>
      </c>
      <c r="M58" s="3">
        <f t="shared" si="1"/>
        <v>0.6985815602836879</v>
      </c>
      <c r="N58" s="3">
        <f t="shared" si="2"/>
        <v>93.144208037825052</v>
      </c>
      <c r="O58" s="3">
        <f t="shared" si="16"/>
        <v>0.63071895424836599</v>
      </c>
      <c r="P58">
        <v>-2.919237924540381</v>
      </c>
      <c r="Q58">
        <v>3.3991981132075475</v>
      </c>
      <c r="R58" s="58">
        <v>0.59485966981132077</v>
      </c>
      <c r="S58">
        <v>6.34</v>
      </c>
      <c r="T58" s="8">
        <f t="shared" si="14"/>
        <v>15.224342105263158</v>
      </c>
      <c r="U58" s="37"/>
      <c r="V58" s="3"/>
      <c r="W58" s="43">
        <v>4.91</v>
      </c>
      <c r="X58" s="39"/>
      <c r="Y58" s="38"/>
      <c r="Z58" s="20"/>
      <c r="AA58" s="44">
        <v>1.2</v>
      </c>
      <c r="AB58" s="48">
        <v>1</v>
      </c>
      <c r="AC58" s="44">
        <v>2.5</v>
      </c>
      <c r="AD58" s="2">
        <v>31.5</v>
      </c>
      <c r="AE58" s="45">
        <v>0.21531900000000001</v>
      </c>
      <c r="AF58" s="45">
        <v>2.5688059999999999</v>
      </c>
      <c r="AG58" s="45">
        <v>1.33</v>
      </c>
      <c r="AH58" s="4">
        <f t="shared" si="4"/>
        <v>83.054893617021264</v>
      </c>
      <c r="AI58" s="4">
        <f t="shared" si="5"/>
        <v>63.869710097833909</v>
      </c>
      <c r="AJ58" s="31" t="s">
        <v>167</v>
      </c>
      <c r="AK58" s="1"/>
      <c r="AL58" s="5">
        <f t="shared" si="17"/>
        <v>306</v>
      </c>
      <c r="AM58" s="3">
        <f t="shared" si="18"/>
        <v>0.63071895424836599</v>
      </c>
      <c r="AN58" s="6">
        <v>46091</v>
      </c>
      <c r="AO58" s="33">
        <v>60</v>
      </c>
      <c r="AP58" s="7">
        <f t="shared" si="8"/>
        <v>41.914893617021271</v>
      </c>
      <c r="AQ58" s="3">
        <f>4*W58</f>
        <v>19.64</v>
      </c>
      <c r="AR58" s="3">
        <f t="shared" si="9"/>
        <v>0</v>
      </c>
      <c r="AS58" s="8">
        <v>-6</v>
      </c>
      <c r="AT58" s="8">
        <f t="shared" si="20"/>
        <v>27.5</v>
      </c>
      <c r="AU58" s="4">
        <f t="shared" si="12"/>
        <v>83.054893617021264</v>
      </c>
      <c r="AV58" s="4">
        <f t="shared" si="13"/>
        <v>63.869710097833909</v>
      </c>
      <c r="AY58">
        <v>60</v>
      </c>
      <c r="AZ58">
        <v>-2.919237924540381</v>
      </c>
      <c r="BA58">
        <v>21</v>
      </c>
      <c r="BB58">
        <v>3.3991981132075475</v>
      </c>
      <c r="BC58">
        <v>0.59485966981132077</v>
      </c>
    </row>
    <row r="59" spans="1:55" x14ac:dyDescent="0.25">
      <c r="A59" s="33">
        <v>61</v>
      </c>
      <c r="B59" s="32" t="s">
        <v>170</v>
      </c>
      <c r="C59" s="21"/>
      <c r="D59" s="33" t="s">
        <v>154</v>
      </c>
      <c r="E59" s="33" t="s">
        <v>74</v>
      </c>
      <c r="F59" s="1" t="s">
        <v>110</v>
      </c>
      <c r="G59" s="1" t="s">
        <v>68</v>
      </c>
      <c r="H59" s="35">
        <v>45778</v>
      </c>
      <c r="I59" s="33" t="s">
        <v>69</v>
      </c>
      <c r="J59" s="47">
        <v>94</v>
      </c>
      <c r="K59" s="24">
        <v>186</v>
      </c>
      <c r="L59" s="2">
        <f t="shared" si="0"/>
        <v>92</v>
      </c>
      <c r="M59" s="3">
        <f t="shared" si="1"/>
        <v>0.65248226950354615</v>
      </c>
      <c r="N59" s="3">
        <f t="shared" si="2"/>
        <v>86.997635933806151</v>
      </c>
      <c r="O59" s="3">
        <f t="shared" si="16"/>
        <v>0.59424920127795522</v>
      </c>
      <c r="P59">
        <v>-0.65590113561692487</v>
      </c>
      <c r="Q59">
        <v>5.8750066312997324</v>
      </c>
      <c r="R59" s="58">
        <v>1.0281261604774532</v>
      </c>
      <c r="S59">
        <v>5.22</v>
      </c>
      <c r="T59" s="8">
        <f t="shared" si="14"/>
        <v>12.534868421052632</v>
      </c>
      <c r="U59" s="37"/>
      <c r="V59" s="3"/>
      <c r="W59" s="46">
        <v>4.1399999999999997</v>
      </c>
      <c r="X59" s="7"/>
      <c r="Y59" s="3"/>
      <c r="Z59" s="20"/>
      <c r="AA59" s="52">
        <v>3</v>
      </c>
      <c r="AB59" s="48">
        <v>1</v>
      </c>
      <c r="AC59" s="44">
        <v>2</v>
      </c>
      <c r="AD59" s="2">
        <v>28</v>
      </c>
      <c r="AE59" s="45">
        <v>0.209705</v>
      </c>
      <c r="AF59" s="45">
        <v>2.7011699999999998</v>
      </c>
      <c r="AG59" s="45">
        <v>1.45</v>
      </c>
      <c r="AH59" s="4">
        <f t="shared" si="4"/>
        <v>77.208936170212766</v>
      </c>
      <c r="AI59" s="4">
        <f t="shared" si="5"/>
        <v>59.374133845654931</v>
      </c>
      <c r="AJ59" s="31" t="s">
        <v>167</v>
      </c>
      <c r="AK59" s="1"/>
      <c r="AL59" s="5">
        <f t="shared" si="17"/>
        <v>313</v>
      </c>
      <c r="AM59" s="3">
        <f t="shared" si="18"/>
        <v>0.59424920127795522</v>
      </c>
      <c r="AN59" s="6">
        <v>46091</v>
      </c>
      <c r="AO59" s="33">
        <v>61</v>
      </c>
      <c r="AP59" s="7">
        <f t="shared" si="8"/>
        <v>39.148936170212771</v>
      </c>
      <c r="AQ59" s="3">
        <f>4*W59</f>
        <v>16.559999999999999</v>
      </c>
      <c r="AR59" s="3">
        <f t="shared" si="9"/>
        <v>0</v>
      </c>
      <c r="AS59" s="8">
        <v>-6</v>
      </c>
      <c r="AT59" s="8">
        <f t="shared" si="20"/>
        <v>27.5</v>
      </c>
      <c r="AU59" s="4">
        <f t="shared" si="12"/>
        <v>77.208936170212766</v>
      </c>
      <c r="AV59" s="4">
        <f t="shared" si="13"/>
        <v>59.374133845654931</v>
      </c>
      <c r="AY59">
        <v>61</v>
      </c>
      <c r="AZ59">
        <v>-0.65590113561692487</v>
      </c>
      <c r="BA59">
        <v>19</v>
      </c>
      <c r="BB59">
        <v>5.8750066312997324</v>
      </c>
      <c r="BC59">
        <v>1.0281261604774532</v>
      </c>
    </row>
    <row r="60" spans="1:55" x14ac:dyDescent="0.25">
      <c r="A60" s="33">
        <v>62</v>
      </c>
      <c r="B60" s="32" t="s">
        <v>171</v>
      </c>
      <c r="C60" s="5"/>
      <c r="D60" s="33" t="s">
        <v>164</v>
      </c>
      <c r="E60" s="33" t="s">
        <v>74</v>
      </c>
      <c r="F60" s="1"/>
      <c r="G60" s="1" t="s">
        <v>68</v>
      </c>
      <c r="H60" s="35">
        <v>45778</v>
      </c>
      <c r="I60" s="33" t="s">
        <v>69</v>
      </c>
      <c r="J60" s="47">
        <v>109.5</v>
      </c>
      <c r="K60" s="24">
        <v>224.5</v>
      </c>
      <c r="L60" s="2">
        <f t="shared" si="0"/>
        <v>115</v>
      </c>
      <c r="M60" s="3">
        <f t="shared" si="1"/>
        <v>0.81560283687943258</v>
      </c>
      <c r="N60" s="3">
        <f t="shared" si="2"/>
        <v>108.74704491725768</v>
      </c>
      <c r="O60" s="3">
        <f t="shared" si="16"/>
        <v>0.71725239616613423</v>
      </c>
      <c r="P60">
        <v>-0.72210139277833374</v>
      </c>
      <c r="Q60">
        <v>5.2129787234042562</v>
      </c>
      <c r="R60" s="58">
        <v>0.91227127659574481</v>
      </c>
      <c r="S60">
        <v>6.86</v>
      </c>
      <c r="T60" s="8">
        <f t="shared" si="14"/>
        <v>16.473026315789475</v>
      </c>
      <c r="U60" s="37"/>
      <c r="V60" s="3"/>
      <c r="W60" s="43">
        <v>5.94</v>
      </c>
      <c r="X60" s="38"/>
      <c r="Y60" s="38"/>
      <c r="Z60" s="20"/>
      <c r="AA60" s="44">
        <v>1.1000000000000001</v>
      </c>
      <c r="AB60" s="48">
        <v>1.3</v>
      </c>
      <c r="AC60" s="44">
        <v>1</v>
      </c>
      <c r="AD60" s="2">
        <v>36</v>
      </c>
      <c r="AE60" s="45">
        <v>0.19509599999999999</v>
      </c>
      <c r="AF60" s="45">
        <v>3.2934389999999998</v>
      </c>
      <c r="AG60" s="45">
        <v>1.47</v>
      </c>
      <c r="AH60" s="4">
        <f t="shared" si="4"/>
        <v>164.43617021276594</v>
      </c>
      <c r="AI60" s="4">
        <f t="shared" si="5"/>
        <v>126.45239869327884</v>
      </c>
      <c r="AJ60" s="31" t="s">
        <v>167</v>
      </c>
      <c r="AK60" s="1"/>
      <c r="AL60" s="5">
        <f t="shared" si="17"/>
        <v>313</v>
      </c>
      <c r="AM60" s="3">
        <f t="shared" si="18"/>
        <v>0.71725239616613423</v>
      </c>
      <c r="AN60" s="6">
        <v>46091</v>
      </c>
      <c r="AO60" s="33">
        <v>62</v>
      </c>
      <c r="AP60" s="7">
        <f t="shared" si="8"/>
        <v>48.936170212765958</v>
      </c>
      <c r="AQ60" s="3">
        <v>22</v>
      </c>
      <c r="AR60" s="3">
        <f t="shared" si="9"/>
        <v>0</v>
      </c>
      <c r="AS60" s="8">
        <f>(22-X60)*3</f>
        <v>66</v>
      </c>
      <c r="AT60" s="8">
        <f t="shared" si="20"/>
        <v>27.5</v>
      </c>
      <c r="AU60" s="4">
        <f t="shared" si="12"/>
        <v>164.43617021276594</v>
      </c>
      <c r="AV60" s="4">
        <f t="shared" si="13"/>
        <v>126.45239869327884</v>
      </c>
      <c r="AY60">
        <v>62</v>
      </c>
      <c r="AZ60">
        <v>-0.72210139277833374</v>
      </c>
      <c r="BA60">
        <v>27</v>
      </c>
      <c r="BB60">
        <v>5.2129787234042562</v>
      </c>
      <c r="BC60">
        <v>0.91227127659574481</v>
      </c>
    </row>
    <row r="61" spans="1:55" x14ac:dyDescent="0.25">
      <c r="A61" s="33">
        <v>63</v>
      </c>
      <c r="B61" s="32" t="s">
        <v>172</v>
      </c>
      <c r="C61" s="5"/>
      <c r="D61" s="33" t="s">
        <v>157</v>
      </c>
      <c r="E61" s="33" t="s">
        <v>74</v>
      </c>
      <c r="F61" s="1"/>
      <c r="G61" s="1" t="s">
        <v>68</v>
      </c>
      <c r="H61" s="35">
        <v>45778</v>
      </c>
      <c r="I61" s="33" t="s">
        <v>69</v>
      </c>
      <c r="J61" s="47">
        <v>104.5</v>
      </c>
      <c r="K61" s="24">
        <v>225</v>
      </c>
      <c r="L61" s="2">
        <f t="shared" si="0"/>
        <v>120.5</v>
      </c>
      <c r="M61" s="3">
        <f t="shared" si="1"/>
        <v>0.85460992907801414</v>
      </c>
      <c r="N61" s="3">
        <f t="shared" si="2"/>
        <v>113.94799054373522</v>
      </c>
      <c r="O61" s="3">
        <f t="shared" si="16"/>
        <v>0.71884984025559107</v>
      </c>
      <c r="P61">
        <v>-0.19875537742900301</v>
      </c>
      <c r="Q61">
        <v>5.8494705882352962</v>
      </c>
      <c r="R61" s="58">
        <v>1.0236573529411768</v>
      </c>
      <c r="S61">
        <v>7.9</v>
      </c>
      <c r="T61" s="8">
        <f t="shared" si="14"/>
        <v>18.970394736842106</v>
      </c>
      <c r="U61" s="37"/>
      <c r="V61" s="3"/>
      <c r="W61" s="43">
        <v>5.04</v>
      </c>
      <c r="X61" s="39"/>
      <c r="Y61" s="38"/>
      <c r="Z61" s="1"/>
      <c r="AA61" s="44">
        <v>1.1000000000000001</v>
      </c>
      <c r="AB61" s="48">
        <v>1.7</v>
      </c>
      <c r="AC61" s="44">
        <v>1</v>
      </c>
      <c r="AD61" s="2">
        <v>33</v>
      </c>
      <c r="AE61" s="45">
        <v>0.21926399999999999</v>
      </c>
      <c r="AF61" s="45">
        <v>3.2077909999999998</v>
      </c>
      <c r="AG61" s="45">
        <v>1.43</v>
      </c>
      <c r="AH61" s="4">
        <f t="shared" si="4"/>
        <v>92.936595744680844</v>
      </c>
      <c r="AI61" s="4">
        <f t="shared" si="5"/>
        <v>71.468798154909209</v>
      </c>
      <c r="AJ61" s="31" t="s">
        <v>173</v>
      </c>
      <c r="AK61" s="1"/>
      <c r="AL61" s="5">
        <f t="shared" si="17"/>
        <v>313</v>
      </c>
      <c r="AM61" s="3">
        <f t="shared" si="18"/>
        <v>0.71884984025559107</v>
      </c>
      <c r="AN61" s="6">
        <v>46091</v>
      </c>
      <c r="AO61" s="33">
        <v>63</v>
      </c>
      <c r="AP61" s="7">
        <f t="shared" si="8"/>
        <v>51.276595744680847</v>
      </c>
      <c r="AQ61" s="3">
        <f>4*W61</f>
        <v>20.16</v>
      </c>
      <c r="AR61" s="3">
        <f t="shared" si="9"/>
        <v>0</v>
      </c>
      <c r="AS61" s="8">
        <v>-6</v>
      </c>
      <c r="AT61" s="8">
        <f t="shared" si="20"/>
        <v>27.5</v>
      </c>
      <c r="AU61" s="4">
        <f t="shared" si="12"/>
        <v>92.936595744680844</v>
      </c>
      <c r="AV61" s="4">
        <f t="shared" si="13"/>
        <v>71.468798154909209</v>
      </c>
      <c r="AY61">
        <v>63</v>
      </c>
      <c r="AZ61">
        <v>-0.19875537742900301</v>
      </c>
      <c r="BA61">
        <v>63</v>
      </c>
      <c r="BB61">
        <v>5.8494705882352962</v>
      </c>
      <c r="BC61">
        <v>1.0236573529411768</v>
      </c>
    </row>
    <row r="62" spans="1:55" x14ac:dyDescent="0.25">
      <c r="A62" s="33">
        <v>64</v>
      </c>
      <c r="B62" s="32" t="s">
        <v>174</v>
      </c>
      <c r="C62" s="21"/>
      <c r="D62" s="33" t="s">
        <v>164</v>
      </c>
      <c r="E62" s="33" t="s">
        <v>74</v>
      </c>
      <c r="F62" s="1"/>
      <c r="G62" s="1" t="s">
        <v>68</v>
      </c>
      <c r="H62" s="35">
        <v>45782</v>
      </c>
      <c r="I62" s="33" t="s">
        <v>69</v>
      </c>
      <c r="J62" s="47">
        <v>94</v>
      </c>
      <c r="K62" s="24">
        <v>196</v>
      </c>
      <c r="L62" s="2">
        <f t="shared" si="0"/>
        <v>102</v>
      </c>
      <c r="M62" s="3">
        <f t="shared" si="1"/>
        <v>0.72340425531914898</v>
      </c>
      <c r="N62" s="3">
        <f t="shared" si="2"/>
        <v>96.453900709219866</v>
      </c>
      <c r="O62" s="3">
        <f t="shared" si="16"/>
        <v>0.63430420711974111</v>
      </c>
      <c r="P62">
        <v>2.2287773848155972</v>
      </c>
      <c r="Q62">
        <v>8.8449107142857155</v>
      </c>
      <c r="R62" s="58">
        <v>1.547859375</v>
      </c>
      <c r="S62">
        <v>6.32</v>
      </c>
      <c r="T62" s="8">
        <f t="shared" si="14"/>
        <v>15.176315789473685</v>
      </c>
      <c r="U62" s="37"/>
      <c r="V62" s="3"/>
      <c r="W62" s="43">
        <v>5.43</v>
      </c>
      <c r="X62" s="3"/>
      <c r="Y62" s="3"/>
      <c r="Z62" s="1"/>
      <c r="AA62" s="44">
        <v>2</v>
      </c>
      <c r="AB62" s="48">
        <v>1</v>
      </c>
      <c r="AC62" s="44">
        <v>1</v>
      </c>
      <c r="AD62" s="2">
        <v>30.5</v>
      </c>
      <c r="AE62" s="45">
        <v>0.15920699999999999</v>
      </c>
      <c r="AF62" s="45">
        <v>2.7331150000000002</v>
      </c>
      <c r="AG62" s="45">
        <v>1.39</v>
      </c>
      <c r="AH62" s="4">
        <f t="shared" si="4"/>
        <v>158.62425531914894</v>
      </c>
      <c r="AI62" s="4">
        <f t="shared" si="5"/>
        <v>121.98300136817618</v>
      </c>
      <c r="AJ62" s="31" t="s">
        <v>173</v>
      </c>
      <c r="AK62" s="1"/>
      <c r="AL62" s="5">
        <f t="shared" si="17"/>
        <v>309</v>
      </c>
      <c r="AM62" s="3">
        <f t="shared" si="18"/>
        <v>0.63430420711974111</v>
      </c>
      <c r="AN62" s="6">
        <v>46091</v>
      </c>
      <c r="AO62" s="33">
        <v>64</v>
      </c>
      <c r="AP62" s="7">
        <f t="shared" si="8"/>
        <v>43.404255319148938</v>
      </c>
      <c r="AQ62" s="3">
        <f>4*W62</f>
        <v>21.72</v>
      </c>
      <c r="AR62" s="3">
        <f t="shared" si="9"/>
        <v>0</v>
      </c>
      <c r="AS62" s="8">
        <f>(22-X62)*3</f>
        <v>66</v>
      </c>
      <c r="AT62" s="8">
        <f t="shared" si="20"/>
        <v>27.5</v>
      </c>
      <c r="AU62" s="4">
        <f t="shared" si="12"/>
        <v>158.62425531914894</v>
      </c>
      <c r="AV62" s="4">
        <f t="shared" si="13"/>
        <v>121.98300136817618</v>
      </c>
      <c r="AY62">
        <v>64</v>
      </c>
      <c r="AZ62">
        <v>2.2287773848155972</v>
      </c>
      <c r="BA62">
        <v>38</v>
      </c>
      <c r="BB62">
        <v>8.8449107142857155</v>
      </c>
      <c r="BC62">
        <v>1.547859375</v>
      </c>
    </row>
    <row r="63" spans="1:55" x14ac:dyDescent="0.25">
      <c r="A63" s="33">
        <v>65</v>
      </c>
      <c r="B63" s="32" t="s">
        <v>175</v>
      </c>
      <c r="C63" s="21"/>
      <c r="D63" s="33" t="s">
        <v>164</v>
      </c>
      <c r="E63" s="33" t="s">
        <v>74</v>
      </c>
      <c r="F63" s="1"/>
      <c r="G63" s="1" t="s">
        <v>68</v>
      </c>
      <c r="H63" s="35">
        <v>45792</v>
      </c>
      <c r="I63" s="33" t="s">
        <v>76</v>
      </c>
      <c r="J63" s="47">
        <v>105</v>
      </c>
      <c r="K63" s="24">
        <v>240.5</v>
      </c>
      <c r="L63" s="2">
        <f t="shared" si="0"/>
        <v>135.5</v>
      </c>
      <c r="M63" s="3">
        <f t="shared" si="1"/>
        <v>0.96099290780141844</v>
      </c>
      <c r="N63" s="3">
        <f t="shared" si="2"/>
        <v>128.13238770685581</v>
      </c>
      <c r="O63" s="3">
        <f t="shared" si="16"/>
        <v>0.80434782608695654</v>
      </c>
      <c r="P63">
        <v>0.41041039054722012</v>
      </c>
      <c r="Q63">
        <v>6.733423728813559</v>
      </c>
      <c r="R63" s="58">
        <v>1.1783491525423728</v>
      </c>
      <c r="S63">
        <v>9.0399999999999991</v>
      </c>
      <c r="T63" s="8">
        <f t="shared" si="14"/>
        <v>21.707894736842103</v>
      </c>
      <c r="U63" s="37"/>
      <c r="V63" s="3"/>
      <c r="W63" s="43">
        <v>5.56</v>
      </c>
      <c r="X63" s="3"/>
      <c r="Y63" s="3"/>
      <c r="Z63" s="1"/>
      <c r="AA63" s="51">
        <v>1</v>
      </c>
      <c r="AB63" s="48">
        <v>1.7</v>
      </c>
      <c r="AC63" s="44">
        <v>1</v>
      </c>
      <c r="AD63" s="2">
        <v>35.5</v>
      </c>
      <c r="AE63" s="45">
        <v>0.186061</v>
      </c>
      <c r="AF63" s="45">
        <v>3.7584209999999998</v>
      </c>
      <c r="AG63" s="45">
        <v>1.57</v>
      </c>
      <c r="AH63" s="4">
        <f t="shared" si="4"/>
        <v>173.15957446808511</v>
      </c>
      <c r="AI63" s="4">
        <f t="shared" si="5"/>
        <v>133.16074875658276</v>
      </c>
      <c r="AJ63" s="31" t="s">
        <v>173</v>
      </c>
      <c r="AK63" s="1"/>
      <c r="AL63" s="5">
        <f t="shared" si="17"/>
        <v>299</v>
      </c>
      <c r="AM63" s="3">
        <f t="shared" si="18"/>
        <v>0.80434782608695654</v>
      </c>
      <c r="AN63" s="6">
        <v>46091</v>
      </c>
      <c r="AO63" s="33">
        <v>65</v>
      </c>
      <c r="AP63" s="7">
        <f t="shared" si="8"/>
        <v>57.659574468085104</v>
      </c>
      <c r="AQ63" s="3">
        <v>22</v>
      </c>
      <c r="AR63" s="3">
        <f t="shared" si="9"/>
        <v>0</v>
      </c>
      <c r="AS63" s="8">
        <f>(22-X63)*3</f>
        <v>66</v>
      </c>
      <c r="AT63" s="8">
        <f t="shared" si="20"/>
        <v>27.5</v>
      </c>
      <c r="AU63" s="4">
        <f t="shared" si="12"/>
        <v>173.15957446808511</v>
      </c>
      <c r="AV63" s="4">
        <f t="shared" si="13"/>
        <v>133.16074875658276</v>
      </c>
      <c r="AY63">
        <v>65</v>
      </c>
      <c r="AZ63">
        <v>0.41041039054722012</v>
      </c>
      <c r="BA63">
        <v>53</v>
      </c>
      <c r="BB63">
        <v>6.733423728813559</v>
      </c>
      <c r="BC63">
        <v>1.1783491525423728</v>
      </c>
    </row>
    <row r="64" spans="1:55" x14ac:dyDescent="0.25">
      <c r="A64" s="33">
        <v>66</v>
      </c>
      <c r="B64" s="21" t="s">
        <v>176</v>
      </c>
      <c r="C64" s="34">
        <v>1001548</v>
      </c>
      <c r="D64" s="33" t="s">
        <v>177</v>
      </c>
      <c r="E64" s="33" t="s">
        <v>74</v>
      </c>
      <c r="F64" s="1"/>
      <c r="G64" s="1" t="s">
        <v>68</v>
      </c>
      <c r="H64" s="35">
        <v>45790</v>
      </c>
      <c r="I64" s="33" t="s">
        <v>136</v>
      </c>
      <c r="J64" s="47">
        <v>74</v>
      </c>
      <c r="K64" s="24">
        <v>169.5</v>
      </c>
      <c r="L64" s="2">
        <f t="shared" si="0"/>
        <v>95.5</v>
      </c>
      <c r="M64" s="3">
        <f t="shared" si="1"/>
        <v>0.67730496453900713</v>
      </c>
      <c r="N64" s="3">
        <f t="shared" si="2"/>
        <v>90.307328605200951</v>
      </c>
      <c r="O64" s="3">
        <f t="shared" si="16"/>
        <v>0.56312292358803984</v>
      </c>
      <c r="P64">
        <v>1.359560412526359</v>
      </c>
      <c r="Q64">
        <v>7.5519252336448588</v>
      </c>
      <c r="R64" s="58">
        <v>1.3215869158878502</v>
      </c>
      <c r="S64">
        <v>6.34</v>
      </c>
      <c r="T64" s="8">
        <f t="shared" si="14"/>
        <v>15.224342105263158</v>
      </c>
      <c r="U64" s="37"/>
      <c r="V64" s="3"/>
      <c r="W64" s="43">
        <v>5.82</v>
      </c>
      <c r="X64" s="7"/>
      <c r="Y64" s="3"/>
      <c r="Z64" s="1"/>
      <c r="AA64" s="44">
        <v>1.5</v>
      </c>
      <c r="AB64" s="48">
        <v>2.1</v>
      </c>
      <c r="AC64" s="44">
        <v>1</v>
      </c>
      <c r="AD64" s="2">
        <v>33.5</v>
      </c>
      <c r="AE64" s="45">
        <v>0.19569600000000001</v>
      </c>
      <c r="AF64" s="45">
        <v>2.254591</v>
      </c>
      <c r="AG64" s="45">
        <v>1.33</v>
      </c>
      <c r="AH64" s="4">
        <f t="shared" si="4"/>
        <v>84.138297872340431</v>
      </c>
      <c r="AI64" s="4">
        <f t="shared" si="5"/>
        <v>64.702854452037414</v>
      </c>
      <c r="AJ64" s="31" t="s">
        <v>178</v>
      </c>
      <c r="AK64" s="1"/>
      <c r="AL64" s="5">
        <f t="shared" si="17"/>
        <v>301</v>
      </c>
      <c r="AM64" s="3">
        <f t="shared" si="18"/>
        <v>0.56312292358803984</v>
      </c>
      <c r="AN64" s="6">
        <v>46091</v>
      </c>
      <c r="AO64" s="33">
        <v>66</v>
      </c>
      <c r="AP64" s="7">
        <f t="shared" si="8"/>
        <v>40.638297872340431</v>
      </c>
      <c r="AQ64" s="3">
        <v>22</v>
      </c>
      <c r="AR64" s="3">
        <f t="shared" si="9"/>
        <v>0</v>
      </c>
      <c r="AS64" s="8">
        <v>-6</v>
      </c>
      <c r="AT64" s="8">
        <f t="shared" si="20"/>
        <v>27.5</v>
      </c>
      <c r="AU64" s="4">
        <f t="shared" si="12"/>
        <v>84.138297872340431</v>
      </c>
      <c r="AV64" s="4">
        <f t="shared" si="13"/>
        <v>64.702854452037414</v>
      </c>
      <c r="AY64">
        <v>66</v>
      </c>
      <c r="AZ64">
        <v>1.359560412526359</v>
      </c>
      <c r="BA64">
        <v>12</v>
      </c>
      <c r="BB64">
        <v>7.5519252336448588</v>
      </c>
      <c r="BC64">
        <v>1.3215869158878502</v>
      </c>
    </row>
    <row r="65" spans="1:55" x14ac:dyDescent="0.25">
      <c r="A65" s="33">
        <v>68</v>
      </c>
      <c r="B65" s="21" t="s">
        <v>179</v>
      </c>
      <c r="C65" s="34">
        <v>1001545</v>
      </c>
      <c r="D65" s="33" t="s">
        <v>177</v>
      </c>
      <c r="E65" s="33" t="s">
        <v>74</v>
      </c>
      <c r="F65" s="1"/>
      <c r="G65" s="1" t="s">
        <v>68</v>
      </c>
      <c r="H65" s="35">
        <v>45783</v>
      </c>
      <c r="I65" s="33" t="s">
        <v>136</v>
      </c>
      <c r="J65" s="47">
        <v>120</v>
      </c>
      <c r="K65" s="24">
        <v>213</v>
      </c>
      <c r="L65" s="2">
        <f t="shared" si="0"/>
        <v>93</v>
      </c>
      <c r="M65" s="3">
        <f t="shared" si="1"/>
        <v>0.65957446808510634</v>
      </c>
      <c r="N65" s="3">
        <f t="shared" si="2"/>
        <v>87.943262411347519</v>
      </c>
      <c r="O65" s="3">
        <f t="shared" si="16"/>
        <v>0.69155844155844159</v>
      </c>
      <c r="P65">
        <v>-1.3895765159740721</v>
      </c>
      <c r="Q65">
        <v>5.467693779904307</v>
      </c>
      <c r="R65" s="58">
        <v>0.95684641148325367</v>
      </c>
      <c r="S65">
        <v>6.46</v>
      </c>
      <c r="T65" s="8">
        <f t="shared" si="14"/>
        <v>15.512500000000001</v>
      </c>
      <c r="U65" s="37"/>
      <c r="V65" s="3"/>
      <c r="W65" s="43">
        <v>6.07</v>
      </c>
      <c r="X65" s="3"/>
      <c r="Y65" s="3"/>
      <c r="Z65" s="1"/>
      <c r="AA65" s="44">
        <v>2.5</v>
      </c>
      <c r="AB65" s="48">
        <v>1.1000000000000001</v>
      </c>
      <c r="AC65" s="44">
        <v>1</v>
      </c>
      <c r="AD65" s="2">
        <v>32.5</v>
      </c>
      <c r="AE65" s="45">
        <v>0.26023000000000002</v>
      </c>
      <c r="AF65" s="45">
        <v>2.7783850000000001</v>
      </c>
      <c r="AG65" s="45">
        <v>1.3</v>
      </c>
      <c r="AH65" s="4">
        <f t="shared" si="4"/>
        <v>132.57446808510639</v>
      </c>
      <c r="AI65" s="4">
        <f t="shared" si="5"/>
        <v>101.95055913279685</v>
      </c>
      <c r="AJ65" s="31" t="s">
        <v>178</v>
      </c>
      <c r="AK65" s="1"/>
      <c r="AL65" s="5">
        <f t="shared" si="17"/>
        <v>308</v>
      </c>
      <c r="AM65" s="3">
        <f t="shared" si="18"/>
        <v>0.69155844155844159</v>
      </c>
      <c r="AN65" s="6">
        <v>46091</v>
      </c>
      <c r="AO65" s="33">
        <v>68</v>
      </c>
      <c r="AP65" s="7">
        <f t="shared" si="8"/>
        <v>39.574468085106382</v>
      </c>
      <c r="AQ65" s="3">
        <v>22</v>
      </c>
      <c r="AR65" s="3">
        <f t="shared" si="9"/>
        <v>0</v>
      </c>
      <c r="AS65" s="8">
        <f>(22-X65)*3</f>
        <v>66</v>
      </c>
      <c r="AT65" s="8">
        <v>5</v>
      </c>
      <c r="AU65" s="4">
        <f t="shared" si="12"/>
        <v>132.57446808510639</v>
      </c>
      <c r="AV65" s="4">
        <f t="shared" si="13"/>
        <v>101.95055913279685</v>
      </c>
      <c r="AY65">
        <v>68</v>
      </c>
      <c r="AZ65">
        <v>-1.3895765159740721</v>
      </c>
      <c r="BA65">
        <v>55</v>
      </c>
      <c r="BB65">
        <v>5.467693779904307</v>
      </c>
      <c r="BC65">
        <v>0.95684641148325367</v>
      </c>
    </row>
    <row r="66" spans="1:55" ht="18" x14ac:dyDescent="0.25">
      <c r="A66" s="33">
        <v>69</v>
      </c>
      <c r="B66" s="21" t="s">
        <v>180</v>
      </c>
      <c r="C66" s="34">
        <v>1001544</v>
      </c>
      <c r="D66" s="40" t="s">
        <v>181</v>
      </c>
      <c r="E66" s="33" t="s">
        <v>74</v>
      </c>
      <c r="F66" s="1"/>
      <c r="G66" s="1" t="s">
        <v>68</v>
      </c>
      <c r="H66" s="35">
        <v>45785</v>
      </c>
      <c r="I66" s="33" t="s">
        <v>96</v>
      </c>
      <c r="J66" s="47">
        <v>105</v>
      </c>
      <c r="K66" s="24">
        <v>231.5</v>
      </c>
      <c r="L66" s="2">
        <f t="shared" ref="L66:L69" si="25">K66-J66</f>
        <v>126.5</v>
      </c>
      <c r="M66" s="3">
        <f t="shared" ref="M66:M69" si="26">L66/141</f>
        <v>0.8971631205673759</v>
      </c>
      <c r="N66" s="3">
        <f t="shared" ref="N66:N69" si="27">(M66/0.75)*100</f>
        <v>119.62174940898345</v>
      </c>
      <c r="O66" s="3">
        <f t="shared" si="16"/>
        <v>0.75653594771241828</v>
      </c>
      <c r="P66">
        <v>1.3678683782138761</v>
      </c>
      <c r="Q66">
        <v>6.8635608726249133</v>
      </c>
      <c r="R66" s="58">
        <v>1.2011231527093598</v>
      </c>
      <c r="S66">
        <v>7.24</v>
      </c>
      <c r="T66" s="8">
        <f t="shared" si="14"/>
        <v>17.385526315789473</v>
      </c>
      <c r="U66" s="37"/>
      <c r="V66" s="7"/>
      <c r="W66" s="43">
        <v>5.17</v>
      </c>
      <c r="X66" s="38"/>
      <c r="Y66" s="38"/>
      <c r="Z66" s="1"/>
      <c r="AA66" s="51">
        <v>1.1000000000000001</v>
      </c>
      <c r="AB66" s="48">
        <v>1.7</v>
      </c>
      <c r="AC66" s="44">
        <v>1</v>
      </c>
      <c r="AD66" s="2">
        <v>33.5</v>
      </c>
      <c r="AE66" s="45">
        <v>0.24010100000000001</v>
      </c>
      <c r="AF66" s="45">
        <v>3.368376</v>
      </c>
      <c r="AG66" s="45">
        <v>1.46</v>
      </c>
      <c r="AH66" s="4">
        <f t="shared" ref="AH66:AH69" si="28">SUM(AP66:AT66)</f>
        <v>168.00978723404256</v>
      </c>
      <c r="AI66" s="4">
        <f t="shared" ref="AI66:AI69" si="29">(AH66/130.038)*100</f>
        <v>129.20053156311428</v>
      </c>
      <c r="AJ66" s="31" t="s">
        <v>178</v>
      </c>
      <c r="AK66" s="1"/>
      <c r="AL66" s="5">
        <f t="shared" si="17"/>
        <v>306</v>
      </c>
      <c r="AM66" s="3">
        <f t="shared" si="18"/>
        <v>0.75653594771241828</v>
      </c>
      <c r="AN66" s="6">
        <v>46091</v>
      </c>
      <c r="AO66" s="33">
        <v>69</v>
      </c>
      <c r="AP66" s="7">
        <f t="shared" ref="AP66:AP70" si="30">M66*60</f>
        <v>53.829787234042556</v>
      </c>
      <c r="AQ66" s="3">
        <f>4*W66</f>
        <v>20.68</v>
      </c>
      <c r="AR66" s="3">
        <f t="shared" ref="AR66:AR69" si="31">4*V66</f>
        <v>0</v>
      </c>
      <c r="AS66" s="8">
        <f>(22-X66)*3</f>
        <v>66</v>
      </c>
      <c r="AT66" s="8">
        <f>(22-Y66)*1.25</f>
        <v>27.5</v>
      </c>
      <c r="AU66" s="4">
        <f t="shared" ref="AU66:AU69" si="32">SUM(AP66:AT66)</f>
        <v>168.00978723404256</v>
      </c>
      <c r="AV66" s="4">
        <f t="shared" ref="AV66:AV69" si="33">(AU66/130.038)*100</f>
        <v>129.20053156311428</v>
      </c>
      <c r="AY66">
        <v>69</v>
      </c>
      <c r="AZ66">
        <v>1.3678683782138761</v>
      </c>
      <c r="BA66">
        <v>59</v>
      </c>
      <c r="BB66">
        <v>6.8635608726249133</v>
      </c>
      <c r="BC66">
        <v>1.2011231527093598</v>
      </c>
    </row>
    <row r="67" spans="1:55" ht="18" x14ac:dyDescent="0.25">
      <c r="A67" s="33">
        <v>70</v>
      </c>
      <c r="B67" s="21" t="s">
        <v>182</v>
      </c>
      <c r="C67" s="34">
        <v>1001546</v>
      </c>
      <c r="D67" s="40" t="s">
        <v>181</v>
      </c>
      <c r="E67" s="33" t="s">
        <v>74</v>
      </c>
      <c r="F67" s="1"/>
      <c r="G67" s="1" t="s">
        <v>68</v>
      </c>
      <c r="H67" s="35">
        <v>45787</v>
      </c>
      <c r="I67" s="33" t="s">
        <v>96</v>
      </c>
      <c r="J67" s="47">
        <v>104</v>
      </c>
      <c r="K67" s="24">
        <v>228</v>
      </c>
      <c r="L67" s="2">
        <f t="shared" si="25"/>
        <v>124</v>
      </c>
      <c r="M67" s="3">
        <f t="shared" si="26"/>
        <v>0.87943262411347523</v>
      </c>
      <c r="N67" s="3">
        <f t="shared" si="27"/>
        <v>117.25768321513004</v>
      </c>
      <c r="O67" s="3">
        <f t="shared" si="16"/>
        <v>0.75</v>
      </c>
      <c r="P67">
        <v>1.590185587231584</v>
      </c>
      <c r="Q67">
        <v>6.4733625000000057</v>
      </c>
      <c r="R67" s="58">
        <v>1.1328384375000009</v>
      </c>
      <c r="S67">
        <v>7.22</v>
      </c>
      <c r="T67" s="8">
        <f t="shared" ref="T67:T69" si="34">(S67/152)*365</f>
        <v>17.337499999999999</v>
      </c>
      <c r="U67" s="37"/>
      <c r="V67" s="3"/>
      <c r="W67" s="43">
        <v>5.17</v>
      </c>
      <c r="X67" s="7"/>
      <c r="Y67" s="3"/>
      <c r="Z67" s="20"/>
      <c r="AA67" s="44">
        <v>1</v>
      </c>
      <c r="AB67" s="48">
        <v>1.2</v>
      </c>
      <c r="AC67" s="44">
        <v>1</v>
      </c>
      <c r="AD67" s="2">
        <v>32.5</v>
      </c>
      <c r="AE67" s="45">
        <v>0.17663200000000001</v>
      </c>
      <c r="AF67" s="45">
        <v>2.8399350000000001</v>
      </c>
      <c r="AG67" s="45">
        <v>1.25</v>
      </c>
      <c r="AH67" s="4">
        <f t="shared" si="28"/>
        <v>94.945957446808507</v>
      </c>
      <c r="AI67" s="4">
        <f t="shared" si="29"/>
        <v>73.01400932558829</v>
      </c>
      <c r="AJ67" s="31" t="s">
        <v>178</v>
      </c>
      <c r="AK67" s="1"/>
      <c r="AL67" s="5">
        <f t="shared" si="17"/>
        <v>304</v>
      </c>
      <c r="AM67" s="3">
        <f t="shared" si="18"/>
        <v>0.75</v>
      </c>
      <c r="AN67" s="6">
        <v>46091</v>
      </c>
      <c r="AO67" s="33">
        <v>70</v>
      </c>
      <c r="AP67" s="7">
        <f t="shared" si="30"/>
        <v>52.765957446808514</v>
      </c>
      <c r="AQ67" s="3">
        <f>4*W67</f>
        <v>20.68</v>
      </c>
      <c r="AR67" s="3">
        <f t="shared" si="31"/>
        <v>0</v>
      </c>
      <c r="AS67" s="8">
        <v>-6</v>
      </c>
      <c r="AT67" s="8">
        <f>(22-Y67)*1.25</f>
        <v>27.5</v>
      </c>
      <c r="AU67" s="4">
        <f t="shared" si="32"/>
        <v>94.945957446808507</v>
      </c>
      <c r="AV67" s="4">
        <f t="shared" si="33"/>
        <v>73.01400932558829</v>
      </c>
      <c r="AY67">
        <v>70</v>
      </c>
      <c r="AZ67">
        <v>1.590185587231584</v>
      </c>
      <c r="BA67">
        <v>66</v>
      </c>
      <c r="BB67">
        <v>6.4733625000000057</v>
      </c>
      <c r="BC67">
        <v>1.1328384375000009</v>
      </c>
    </row>
    <row r="68" spans="1:55" x14ac:dyDescent="0.25">
      <c r="A68" s="33">
        <v>71</v>
      </c>
      <c r="B68" s="32" t="s">
        <v>183</v>
      </c>
      <c r="C68" s="1"/>
      <c r="D68" s="33" t="s">
        <v>184</v>
      </c>
      <c r="E68" s="33" t="s">
        <v>121</v>
      </c>
      <c r="F68" s="1"/>
      <c r="G68" s="1" t="s">
        <v>91</v>
      </c>
      <c r="H68" s="35">
        <v>45743</v>
      </c>
      <c r="I68" s="33" t="s">
        <v>76</v>
      </c>
      <c r="J68" s="47">
        <v>81</v>
      </c>
      <c r="K68" s="24">
        <v>186</v>
      </c>
      <c r="L68" s="2">
        <f t="shared" si="25"/>
        <v>105</v>
      </c>
      <c r="M68" s="3">
        <f t="shared" si="26"/>
        <v>0.74468085106382975</v>
      </c>
      <c r="N68" s="3">
        <f t="shared" si="27"/>
        <v>99.290780141843967</v>
      </c>
      <c r="O68" s="3">
        <f t="shared" si="16"/>
        <v>0.53448275862068961</v>
      </c>
      <c r="P68">
        <v>2.3615965309402491</v>
      </c>
      <c r="Q68">
        <v>8.884472727272728</v>
      </c>
      <c r="R68" s="58">
        <v>1.5547827272727273</v>
      </c>
      <c r="S68">
        <v>7.76</v>
      </c>
      <c r="T68" s="8">
        <f t="shared" si="34"/>
        <v>18.63421052631579</v>
      </c>
      <c r="U68" s="37"/>
      <c r="V68" s="3"/>
      <c r="W68" s="43">
        <v>6.72</v>
      </c>
      <c r="X68" s="38"/>
      <c r="Y68" s="38"/>
      <c r="Z68" s="20"/>
      <c r="AA68" s="44">
        <v>1</v>
      </c>
      <c r="AB68" s="49">
        <v>3</v>
      </c>
      <c r="AC68" s="44">
        <v>1</v>
      </c>
      <c r="AD68" s="2">
        <v>32.5</v>
      </c>
      <c r="AE68" s="45">
        <v>0.16103400000000001</v>
      </c>
      <c r="AF68" s="45">
        <v>2.1630959999999999</v>
      </c>
      <c r="AG68" s="45">
        <v>1.1599999999999999</v>
      </c>
      <c r="AH68" s="4">
        <f t="shared" si="28"/>
        <v>160.18085106382978</v>
      </c>
      <c r="AI68" s="4">
        <f t="shared" si="29"/>
        <v>123.18003280874035</v>
      </c>
      <c r="AJ68" s="31" t="s">
        <v>185</v>
      </c>
      <c r="AK68" s="1"/>
      <c r="AL68" s="5">
        <f t="shared" si="17"/>
        <v>348</v>
      </c>
      <c r="AM68" s="3">
        <f t="shared" si="18"/>
        <v>0.53448275862068961</v>
      </c>
      <c r="AN68" s="6">
        <v>46091</v>
      </c>
      <c r="AO68" s="33">
        <v>71</v>
      </c>
      <c r="AP68" s="7">
        <f t="shared" si="30"/>
        <v>44.680851063829785</v>
      </c>
      <c r="AQ68" s="3">
        <v>22</v>
      </c>
      <c r="AR68" s="3">
        <f t="shared" si="31"/>
        <v>0</v>
      </c>
      <c r="AS68" s="8">
        <f>(22-X68)*3</f>
        <v>66</v>
      </c>
      <c r="AT68" s="8">
        <f>(22-Y68)*1.25</f>
        <v>27.5</v>
      </c>
      <c r="AU68" s="4">
        <f t="shared" si="32"/>
        <v>160.18085106382978</v>
      </c>
      <c r="AV68" s="4">
        <f t="shared" si="33"/>
        <v>123.18003280874035</v>
      </c>
      <c r="AY68">
        <v>71</v>
      </c>
      <c r="AZ68">
        <v>2.3615965309402491</v>
      </c>
      <c r="BA68">
        <v>67</v>
      </c>
      <c r="BB68">
        <v>8.884472727272728</v>
      </c>
      <c r="BC68">
        <v>1.5547827272727273</v>
      </c>
    </row>
    <row r="69" spans="1:55" x14ac:dyDescent="0.25">
      <c r="A69" s="33">
        <v>72</v>
      </c>
      <c r="B69" s="32" t="s">
        <v>186</v>
      </c>
      <c r="C69" s="5"/>
      <c r="D69" s="33" t="s">
        <v>184</v>
      </c>
      <c r="E69" s="33" t="s">
        <v>121</v>
      </c>
      <c r="F69" s="1"/>
      <c r="G69" s="1" t="s">
        <v>75</v>
      </c>
      <c r="H69" s="35">
        <v>45740</v>
      </c>
      <c r="I69" s="33" t="s">
        <v>92</v>
      </c>
      <c r="J69" s="47">
        <v>84.5</v>
      </c>
      <c r="K69" s="24">
        <v>192</v>
      </c>
      <c r="L69" s="2">
        <f t="shared" si="25"/>
        <v>107.5</v>
      </c>
      <c r="M69" s="3">
        <f t="shared" si="26"/>
        <v>0.76241134751773054</v>
      </c>
      <c r="N69" s="3">
        <f t="shared" si="27"/>
        <v>101.65484633569741</v>
      </c>
      <c r="O69" s="3">
        <f t="shared" si="16"/>
        <v>0.54700854700854706</v>
      </c>
      <c r="P69">
        <v>2.812600916649505</v>
      </c>
      <c r="Q69">
        <v>8.9305516178736539</v>
      </c>
      <c r="R69" s="58">
        <v>1.5628465331278893</v>
      </c>
      <c r="S69">
        <v>7.02</v>
      </c>
      <c r="T69" s="8">
        <f t="shared" si="34"/>
        <v>16.857236842105262</v>
      </c>
      <c r="U69" s="37"/>
      <c r="V69" s="3"/>
      <c r="W69" s="43">
        <v>6.33</v>
      </c>
      <c r="X69" s="39"/>
      <c r="Y69" s="38"/>
      <c r="Z69" s="1"/>
      <c r="AA69" s="44">
        <v>1</v>
      </c>
      <c r="AB69" s="48">
        <v>1.9</v>
      </c>
      <c r="AC69" s="44">
        <v>1</v>
      </c>
      <c r="AD69" s="2">
        <v>35.5</v>
      </c>
      <c r="AE69" s="45">
        <v>0.16794500000000001</v>
      </c>
      <c r="AF69" s="45">
        <v>2.4313639999999999</v>
      </c>
      <c r="AG69" s="45">
        <v>1.27</v>
      </c>
      <c r="AH69" s="4">
        <f t="shared" si="28"/>
        <v>89.244680851063833</v>
      </c>
      <c r="AI69" s="4">
        <f t="shared" si="29"/>
        <v>68.629693513483616</v>
      </c>
      <c r="AJ69" s="31" t="s">
        <v>185</v>
      </c>
      <c r="AK69" s="1"/>
      <c r="AL69" s="5">
        <f t="shared" si="17"/>
        <v>351</v>
      </c>
      <c r="AM69" s="3">
        <f t="shared" si="18"/>
        <v>0.54700854700854706</v>
      </c>
      <c r="AN69" s="6">
        <v>46091</v>
      </c>
      <c r="AO69" s="33">
        <v>72</v>
      </c>
      <c r="AP69" s="7">
        <f t="shared" si="30"/>
        <v>45.744680851063833</v>
      </c>
      <c r="AQ69" s="3">
        <v>22</v>
      </c>
      <c r="AR69" s="3">
        <f t="shared" si="31"/>
        <v>0</v>
      </c>
      <c r="AS69" s="8">
        <v>-6</v>
      </c>
      <c r="AT69" s="8">
        <f>(22-Y69)*1.25</f>
        <v>27.5</v>
      </c>
      <c r="AU69" s="4">
        <f t="shared" si="32"/>
        <v>89.244680851063833</v>
      </c>
      <c r="AV69" s="4">
        <f t="shared" si="33"/>
        <v>68.629693513483616</v>
      </c>
      <c r="AY69">
        <v>72</v>
      </c>
      <c r="AZ69">
        <v>2.812600916649505</v>
      </c>
      <c r="BB69">
        <v>8.9305516178736539</v>
      </c>
      <c r="BC69">
        <v>1.5628465331278893</v>
      </c>
    </row>
    <row r="70" spans="1:55" x14ac:dyDescent="0.25">
      <c r="A70" s="25" t="s">
        <v>234</v>
      </c>
      <c r="B70" s="25"/>
      <c r="C70" s="25"/>
      <c r="D70" s="25"/>
      <c r="E70" s="25"/>
      <c r="F70" s="25"/>
      <c r="G70" s="25"/>
      <c r="H70" s="25"/>
      <c r="I70" s="25"/>
      <c r="J70" s="25"/>
      <c r="K70" s="28">
        <f>AVERAGE(K2:K69)</f>
        <v>219.85294117647058</v>
      </c>
      <c r="L70" s="25"/>
      <c r="M70" s="8">
        <f>AVERAGE(M2:M69)</f>
        <v>0.75505840634125987</v>
      </c>
      <c r="N70" s="3">
        <f>(M70/0.92)*100</f>
        <v>82.071565906658677</v>
      </c>
      <c r="O70" s="25"/>
      <c r="P70" s="55"/>
      <c r="Q70" s="55"/>
      <c r="R70" s="60"/>
      <c r="T70" s="8">
        <f>AVERAGE(T2:T69)</f>
        <v>18.646923374613003</v>
      </c>
      <c r="U70" s="29"/>
      <c r="V70" s="8"/>
      <c r="W70" s="8"/>
      <c r="X70" s="8"/>
      <c r="Y70" s="8"/>
      <c r="Z70" s="1"/>
      <c r="AA70" s="25"/>
      <c r="AC70" s="25"/>
      <c r="AD70" s="25"/>
      <c r="AE70" s="8">
        <f>AVERAGE(AE2:AE69)</f>
        <v>0.22050719117647052</v>
      </c>
      <c r="AF70" s="8">
        <f>AVERAGE(AF2:AF69)</f>
        <v>3.0445743382352939</v>
      </c>
      <c r="AG70" s="8">
        <f>AVERAGE(AG2:AG69)</f>
        <v>1.3898529411764702</v>
      </c>
      <c r="AH70" s="30">
        <f>AVERAGE(AH2:AH69)</f>
        <v>140.59026908635792</v>
      </c>
      <c r="AI70" s="30">
        <f>AVERAGE(AI2:AI69)</f>
        <v>108.11475806022693</v>
      </c>
      <c r="AJ70" s="25"/>
      <c r="AK70" s="25"/>
      <c r="AL70" s="25"/>
      <c r="AM70" s="25"/>
      <c r="AN70" s="25"/>
      <c r="AO70" s="25"/>
      <c r="AP70" s="7">
        <f t="shared" si="30"/>
        <v>45.303504380475594</v>
      </c>
      <c r="AQ70" s="25"/>
      <c r="AR70" s="25"/>
      <c r="AS70" s="25"/>
      <c r="AT70" s="25"/>
      <c r="AU70" s="30">
        <f>AVERAGE(AU2:AU69)</f>
        <v>140.59026908635792</v>
      </c>
      <c r="AV70" s="30">
        <f>AVERAGE(AV2:AV69)</f>
        <v>108.11475806022693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E3EA6-8F01-0543-B661-B0DA2279CFE8}">
  <dimension ref="A1:BC70"/>
  <sheetViews>
    <sheetView workbookViewId="0">
      <selection sqref="A1:XFD1048576"/>
    </sheetView>
  </sheetViews>
  <sheetFormatPr defaultColWidth="8.85546875" defaultRowHeight="15" x14ac:dyDescent="0.25"/>
  <cols>
    <col min="1" max="1" width="10" customWidth="1"/>
    <col min="2" max="2" width="13.42578125" customWidth="1"/>
    <col min="3" max="3" width="10" customWidth="1"/>
    <col min="4" max="4" width="15.7109375" customWidth="1"/>
    <col min="5" max="5" width="17" customWidth="1"/>
    <col min="6" max="14" width="10" customWidth="1"/>
    <col min="15" max="17" width="17" customWidth="1"/>
    <col min="18" max="18" width="17" style="61" customWidth="1"/>
    <col min="19" max="19" width="17" customWidth="1"/>
    <col min="20" max="20" width="21.140625" customWidth="1"/>
    <col min="21" max="22" width="10" customWidth="1"/>
    <col min="23" max="23" width="20.85546875" customWidth="1"/>
    <col min="24" max="29" width="10" customWidth="1"/>
    <col min="30" max="30" width="16" customWidth="1"/>
    <col min="31" max="31" width="15.42578125" customWidth="1"/>
    <col min="32" max="34" width="10" customWidth="1"/>
    <col min="35" max="35" width="14" customWidth="1"/>
    <col min="36" max="36" width="18" customWidth="1"/>
    <col min="37" max="37" width="10" customWidth="1"/>
    <col min="38" max="38" width="10.85546875" customWidth="1"/>
    <col min="39" max="39" width="18.7109375" customWidth="1"/>
    <col min="40" max="40" width="15.140625" customWidth="1"/>
    <col min="41" max="48" width="10" customWidth="1"/>
    <col min="52" max="52" width="12.85546875" bestFit="1" customWidth="1"/>
    <col min="53" max="53" width="13" bestFit="1" customWidth="1"/>
    <col min="55" max="55" width="27.7109375" bestFit="1" customWidth="1"/>
  </cols>
  <sheetData>
    <row r="1" spans="1:55" ht="24" customHeight="1" thickBot="1" x14ac:dyDescent="0.3">
      <c r="A1" s="53" t="s">
        <v>187</v>
      </c>
      <c r="B1" s="53" t="s">
        <v>188</v>
      </c>
      <c r="C1" s="53" t="s">
        <v>189</v>
      </c>
      <c r="D1" s="53" t="s">
        <v>190</v>
      </c>
      <c r="E1" s="53" t="s">
        <v>40</v>
      </c>
      <c r="F1" s="53" t="s">
        <v>7</v>
      </c>
      <c r="G1" s="53" t="s">
        <v>1</v>
      </c>
      <c r="H1" s="53" t="s">
        <v>191</v>
      </c>
      <c r="I1" s="53" t="s">
        <v>192</v>
      </c>
      <c r="J1" s="53" t="s">
        <v>193</v>
      </c>
      <c r="K1" s="53" t="s">
        <v>194</v>
      </c>
      <c r="L1" s="53" t="s">
        <v>195</v>
      </c>
      <c r="M1" s="53" t="s">
        <v>43</v>
      </c>
      <c r="N1" s="53" t="s">
        <v>196</v>
      </c>
      <c r="O1" s="53" t="s">
        <v>197</v>
      </c>
      <c r="P1" s="53" t="s">
        <v>198</v>
      </c>
      <c r="Q1" s="53" t="s">
        <v>199</v>
      </c>
      <c r="R1" s="57" t="s">
        <v>200</v>
      </c>
      <c r="S1" s="53" t="s">
        <v>201</v>
      </c>
      <c r="T1" s="53" t="s">
        <v>202</v>
      </c>
      <c r="U1" s="53" t="s">
        <v>47</v>
      </c>
      <c r="V1" s="53" t="s">
        <v>203</v>
      </c>
      <c r="W1" s="53" t="s">
        <v>204</v>
      </c>
      <c r="X1" s="53" t="s">
        <v>205</v>
      </c>
      <c r="Y1" s="53" t="s">
        <v>206</v>
      </c>
      <c r="Z1" s="53" t="s">
        <v>207</v>
      </c>
      <c r="AA1" s="53" t="s">
        <v>208</v>
      </c>
      <c r="AB1" s="53" t="s">
        <v>209</v>
      </c>
      <c r="AC1" s="53" t="s">
        <v>210</v>
      </c>
      <c r="AD1" s="53" t="s">
        <v>211</v>
      </c>
      <c r="AE1" s="53" t="s">
        <v>212</v>
      </c>
      <c r="AF1" s="53" t="s">
        <v>213</v>
      </c>
      <c r="AG1" s="53" t="s">
        <v>214</v>
      </c>
      <c r="AH1" s="53" t="s">
        <v>215</v>
      </c>
      <c r="AI1" s="53" t="s">
        <v>216</v>
      </c>
      <c r="AJ1" s="53" t="s">
        <v>217</v>
      </c>
      <c r="AK1" s="53" t="s">
        <v>218</v>
      </c>
      <c r="AL1" s="53" t="s">
        <v>219</v>
      </c>
      <c r="AM1" s="53" t="s">
        <v>220</v>
      </c>
      <c r="AN1" s="53" t="s">
        <v>221</v>
      </c>
      <c r="AO1" s="53" t="s">
        <v>222</v>
      </c>
      <c r="AP1" s="53" t="s">
        <v>223</v>
      </c>
      <c r="AQ1" s="53" t="s">
        <v>224</v>
      </c>
      <c r="AR1" s="53" t="s">
        <v>225</v>
      </c>
      <c r="AS1" s="53" t="s">
        <v>226</v>
      </c>
      <c r="AT1" s="53" t="s">
        <v>227</v>
      </c>
      <c r="AU1" s="53" t="s">
        <v>228</v>
      </c>
      <c r="AV1" s="53" t="s">
        <v>229</v>
      </c>
      <c r="AY1" s="56" t="s">
        <v>230</v>
      </c>
      <c r="AZ1" s="56" t="s">
        <v>198</v>
      </c>
      <c r="BA1" s="56" t="s">
        <v>231</v>
      </c>
      <c r="BB1" s="56" t="s">
        <v>199</v>
      </c>
      <c r="BC1" s="56" t="s">
        <v>232</v>
      </c>
    </row>
    <row r="2" spans="1:55" x14ac:dyDescent="0.25">
      <c r="A2" s="33">
        <v>1</v>
      </c>
      <c r="B2" s="32" t="s">
        <v>65</v>
      </c>
      <c r="C2" s="34">
        <v>1001476</v>
      </c>
      <c r="D2" s="33" t="s">
        <v>66</v>
      </c>
      <c r="E2" s="33" t="s">
        <v>67</v>
      </c>
      <c r="F2" s="1"/>
      <c r="G2" s="1" t="s">
        <v>68</v>
      </c>
      <c r="H2" s="35">
        <v>45721</v>
      </c>
      <c r="I2" s="33" t="s">
        <v>69</v>
      </c>
      <c r="J2" s="47">
        <v>177</v>
      </c>
      <c r="K2" s="24">
        <v>265</v>
      </c>
      <c r="L2" s="2">
        <f t="shared" ref="L2:L65" si="0">K2-J2</f>
        <v>88</v>
      </c>
      <c r="M2" s="3">
        <f t="shared" ref="M2:M65" si="1">L2/141</f>
        <v>0.62411347517730498</v>
      </c>
      <c r="N2" s="3">
        <f t="shared" ref="N2:N65" si="2">(M2/0.75)*100</f>
        <v>83.215130023640654</v>
      </c>
      <c r="O2" s="3">
        <f t="shared" ref="O2:O20" si="3">K2/AL2</f>
        <v>0.71621621621621623</v>
      </c>
      <c r="P2">
        <v>-0.85495650052032257</v>
      </c>
      <c r="Q2">
        <v>8.3965813198701742</v>
      </c>
      <c r="R2" s="58">
        <v>1.4694017309772804</v>
      </c>
      <c r="S2">
        <v>9.4600000000000009</v>
      </c>
      <c r="T2" s="8">
        <f>(S2/152)*365</f>
        <v>22.716447368421054</v>
      </c>
      <c r="U2" s="26"/>
      <c r="V2" s="17"/>
      <c r="W2" s="43">
        <v>4.6500000000000004</v>
      </c>
      <c r="X2" s="17"/>
      <c r="Y2" s="3"/>
      <c r="Z2" s="1"/>
      <c r="AA2" s="44">
        <v>1.5</v>
      </c>
      <c r="AB2" s="48">
        <v>1.8</v>
      </c>
      <c r="AC2" s="44">
        <v>1</v>
      </c>
      <c r="AD2" s="27">
        <v>35</v>
      </c>
      <c r="AE2" s="45">
        <v>0.25865700000000003</v>
      </c>
      <c r="AF2" s="45">
        <v>3.5656759999999998</v>
      </c>
      <c r="AG2" s="45">
        <v>1.35</v>
      </c>
      <c r="AH2" s="4">
        <f t="shared" ref="AH2:AH65" si="4">SUM(AP2:AT2)</f>
        <v>149.5468085106383</v>
      </c>
      <c r="AI2" s="4">
        <f t="shared" ref="AI2:AI65" si="5">(AH2/130.038)*100</f>
        <v>115.00239046327864</v>
      </c>
      <c r="AJ2" s="31" t="s">
        <v>70</v>
      </c>
      <c r="AK2" s="1"/>
      <c r="AL2" s="5">
        <f t="shared" ref="AL2:AL20" si="6">AN2-H2</f>
        <v>370</v>
      </c>
      <c r="AM2" s="3">
        <f t="shared" ref="AM2:AM20" si="7">K2/AL2</f>
        <v>0.71621621621621623</v>
      </c>
      <c r="AN2" s="6">
        <v>46091</v>
      </c>
      <c r="AO2" s="33">
        <v>1</v>
      </c>
      <c r="AP2" s="7">
        <f t="shared" ref="AP2:AP65" si="8">M2*60</f>
        <v>37.446808510638299</v>
      </c>
      <c r="AQ2" s="3">
        <f>4*W2</f>
        <v>18.600000000000001</v>
      </c>
      <c r="AR2" s="3">
        <f t="shared" ref="AR2:AR65" si="9">4*V2</f>
        <v>0</v>
      </c>
      <c r="AS2" s="8">
        <f t="shared" ref="AS2:AS8" si="10">(22-X2)*3</f>
        <v>66</v>
      </c>
      <c r="AT2" s="8">
        <f t="shared" ref="AT2:AT28" si="11">(22-Y2)*1.25</f>
        <v>27.5</v>
      </c>
      <c r="AU2" s="4">
        <f t="shared" ref="AU2:AU65" si="12">SUM(AP2:AT2)</f>
        <v>149.5468085106383</v>
      </c>
      <c r="AV2" s="4">
        <f t="shared" ref="AV2:AV65" si="13">(AU2/130.038)*100</f>
        <v>115.00239046327864</v>
      </c>
      <c r="AY2">
        <v>1</v>
      </c>
      <c r="AZ2">
        <v>-0.85495650052032257</v>
      </c>
      <c r="BA2">
        <v>17</v>
      </c>
      <c r="BB2">
        <v>8.3965813198701742</v>
      </c>
      <c r="BC2">
        <v>1.4694017309772804</v>
      </c>
    </row>
    <row r="3" spans="1:55" x14ac:dyDescent="0.25">
      <c r="A3" s="33">
        <v>2</v>
      </c>
      <c r="B3" s="32" t="s">
        <v>71</v>
      </c>
      <c r="C3" s="34">
        <v>1001479</v>
      </c>
      <c r="D3" s="33" t="s">
        <v>66</v>
      </c>
      <c r="E3" s="33" t="s">
        <v>67</v>
      </c>
      <c r="F3" s="1"/>
      <c r="G3" s="1" t="s">
        <v>68</v>
      </c>
      <c r="H3" s="35">
        <v>45722</v>
      </c>
      <c r="I3" s="33" t="s">
        <v>69</v>
      </c>
      <c r="J3" s="47">
        <v>146.5</v>
      </c>
      <c r="K3" s="24">
        <v>246.5</v>
      </c>
      <c r="L3" s="2">
        <f t="shared" si="0"/>
        <v>100</v>
      </c>
      <c r="M3" s="3">
        <f t="shared" si="1"/>
        <v>0.70921985815602839</v>
      </c>
      <c r="N3" s="3">
        <f t="shared" si="2"/>
        <v>94.562647754137117</v>
      </c>
      <c r="O3" s="3">
        <f t="shared" si="3"/>
        <v>0.66802168021680219</v>
      </c>
      <c r="P3">
        <v>-1.1116871834558439</v>
      </c>
      <c r="Q3">
        <v>6.8529007263922495</v>
      </c>
      <c r="R3" s="58">
        <v>1.1992576271186435</v>
      </c>
      <c r="S3">
        <v>9.14</v>
      </c>
      <c r="T3" s="8">
        <f t="shared" ref="T3:T66" si="14">(S3/152)*365</f>
        <v>21.948026315789477</v>
      </c>
      <c r="U3" s="26"/>
      <c r="V3" s="17"/>
      <c r="W3" s="43">
        <v>5.56</v>
      </c>
      <c r="X3" s="18"/>
      <c r="Y3" s="18"/>
      <c r="Z3" s="1"/>
      <c r="AA3" s="44">
        <v>1.1000000000000001</v>
      </c>
      <c r="AB3" s="48">
        <v>1.9</v>
      </c>
      <c r="AC3" s="44">
        <v>1</v>
      </c>
      <c r="AD3" s="27">
        <v>31</v>
      </c>
      <c r="AE3" s="45">
        <v>0.24379000000000001</v>
      </c>
      <c r="AF3" s="45">
        <v>3.0288330000000001</v>
      </c>
      <c r="AG3" s="45">
        <v>1.23</v>
      </c>
      <c r="AH3" s="4">
        <f t="shared" si="4"/>
        <v>158.05319148936169</v>
      </c>
      <c r="AI3" s="4">
        <f t="shared" si="5"/>
        <v>121.54384986647109</v>
      </c>
      <c r="AJ3" s="31" t="s">
        <v>70</v>
      </c>
      <c r="AK3" s="1"/>
      <c r="AL3" s="5">
        <f t="shared" si="6"/>
        <v>369</v>
      </c>
      <c r="AM3" s="3">
        <f t="shared" si="7"/>
        <v>0.66802168021680219</v>
      </c>
      <c r="AN3" s="6">
        <v>46091</v>
      </c>
      <c r="AO3" s="33">
        <v>2</v>
      </c>
      <c r="AP3" s="7">
        <f t="shared" si="8"/>
        <v>42.553191489361701</v>
      </c>
      <c r="AQ3" s="3">
        <v>22</v>
      </c>
      <c r="AR3" s="3">
        <f t="shared" si="9"/>
        <v>0</v>
      </c>
      <c r="AS3" s="8">
        <f t="shared" si="10"/>
        <v>66</v>
      </c>
      <c r="AT3" s="8">
        <f t="shared" si="11"/>
        <v>27.5</v>
      </c>
      <c r="AU3" s="4">
        <f t="shared" si="12"/>
        <v>158.05319148936169</v>
      </c>
      <c r="AV3" s="4">
        <f t="shared" si="13"/>
        <v>121.54384986647109</v>
      </c>
      <c r="AY3">
        <v>2</v>
      </c>
      <c r="AZ3">
        <v>-1.1116871834558439</v>
      </c>
      <c r="BA3">
        <v>14</v>
      </c>
      <c r="BB3">
        <v>6.8529007263922495</v>
      </c>
      <c r="BC3">
        <v>1.1992576271186435</v>
      </c>
    </row>
    <row r="4" spans="1:55" x14ac:dyDescent="0.25">
      <c r="A4" s="33">
        <v>3</v>
      </c>
      <c r="B4" s="32" t="s">
        <v>72</v>
      </c>
      <c r="C4" s="34"/>
      <c r="D4" s="33" t="s">
        <v>73</v>
      </c>
      <c r="E4" s="33" t="s">
        <v>74</v>
      </c>
      <c r="F4" s="1"/>
      <c r="G4" s="1" t="s">
        <v>75</v>
      </c>
      <c r="H4" s="35">
        <v>45725</v>
      </c>
      <c r="I4" s="33" t="s">
        <v>76</v>
      </c>
      <c r="J4" s="47">
        <v>118</v>
      </c>
      <c r="K4" s="24">
        <v>217.5</v>
      </c>
      <c r="L4" s="2">
        <f t="shared" si="0"/>
        <v>99.5</v>
      </c>
      <c r="M4" s="3">
        <f t="shared" si="1"/>
        <v>0.70567375886524819</v>
      </c>
      <c r="N4" s="3">
        <f t="shared" si="2"/>
        <v>94.08983451536642</v>
      </c>
      <c r="O4" s="3">
        <f t="shared" si="3"/>
        <v>0.59426229508196726</v>
      </c>
      <c r="P4">
        <v>1.365155215141393</v>
      </c>
      <c r="Q4">
        <v>11.39377777777778</v>
      </c>
      <c r="R4" s="58">
        <v>1.9939111111111114</v>
      </c>
      <c r="S4">
        <v>6.66</v>
      </c>
      <c r="T4" s="8">
        <f t="shared" si="14"/>
        <v>15.992763157894737</v>
      </c>
      <c r="U4" s="26"/>
      <c r="V4" s="17"/>
      <c r="W4" s="43">
        <v>6.07</v>
      </c>
      <c r="X4" s="17"/>
      <c r="Y4" s="3"/>
      <c r="Z4" s="1"/>
      <c r="AA4" s="44">
        <v>1.6</v>
      </c>
      <c r="AB4" s="48">
        <v>1.1000000000000001</v>
      </c>
      <c r="AC4" s="44">
        <v>3</v>
      </c>
      <c r="AD4" s="27">
        <v>34</v>
      </c>
      <c r="AE4" s="45">
        <v>0.231852</v>
      </c>
      <c r="AF4" s="45">
        <v>2.9029759999999998</v>
      </c>
      <c r="AG4" s="45">
        <v>1.34</v>
      </c>
      <c r="AH4" s="4">
        <f t="shared" si="4"/>
        <v>157.84042553191489</v>
      </c>
      <c r="AI4" s="4">
        <f t="shared" si="5"/>
        <v>121.38023157224418</v>
      </c>
      <c r="AJ4" s="31" t="s">
        <v>70</v>
      </c>
      <c r="AK4" s="1"/>
      <c r="AL4" s="5">
        <f t="shared" si="6"/>
        <v>366</v>
      </c>
      <c r="AM4" s="3">
        <f t="shared" si="7"/>
        <v>0.59426229508196726</v>
      </c>
      <c r="AN4" s="6">
        <v>46091</v>
      </c>
      <c r="AO4" s="33">
        <v>3</v>
      </c>
      <c r="AP4" s="7">
        <f t="shared" si="8"/>
        <v>42.340425531914889</v>
      </c>
      <c r="AQ4" s="3">
        <v>22</v>
      </c>
      <c r="AR4" s="3">
        <f t="shared" si="9"/>
        <v>0</v>
      </c>
      <c r="AS4" s="8">
        <f t="shared" si="10"/>
        <v>66</v>
      </c>
      <c r="AT4" s="8">
        <f t="shared" si="11"/>
        <v>27.5</v>
      </c>
      <c r="AU4" s="4">
        <f t="shared" si="12"/>
        <v>157.84042553191489</v>
      </c>
      <c r="AV4" s="4">
        <f t="shared" si="13"/>
        <v>121.38023157224418</v>
      </c>
      <c r="AY4">
        <v>3</v>
      </c>
      <c r="AZ4">
        <v>1.365155215141393</v>
      </c>
      <c r="BA4">
        <v>54</v>
      </c>
      <c r="BB4">
        <v>11.39377777777778</v>
      </c>
      <c r="BC4">
        <v>1.9939111111111114</v>
      </c>
    </row>
    <row r="5" spans="1:55" x14ac:dyDescent="0.25">
      <c r="A5" s="33">
        <v>4</v>
      </c>
      <c r="B5" s="32" t="s">
        <v>77</v>
      </c>
      <c r="C5" s="34">
        <v>1001482</v>
      </c>
      <c r="D5" s="33" t="s">
        <v>78</v>
      </c>
      <c r="E5" s="33" t="s">
        <v>67</v>
      </c>
      <c r="F5" s="1"/>
      <c r="G5" s="1" t="s">
        <v>68</v>
      </c>
      <c r="H5" s="35">
        <v>45725</v>
      </c>
      <c r="I5" s="33" t="s">
        <v>69</v>
      </c>
      <c r="J5" s="47">
        <v>120</v>
      </c>
      <c r="K5" s="24">
        <v>230</v>
      </c>
      <c r="L5" s="2">
        <f t="shared" si="0"/>
        <v>110</v>
      </c>
      <c r="M5" s="3">
        <f t="shared" si="1"/>
        <v>0.78014184397163122</v>
      </c>
      <c r="N5" s="3">
        <f t="shared" si="2"/>
        <v>104.01891252955082</v>
      </c>
      <c r="O5" s="3">
        <f t="shared" si="3"/>
        <v>0.62841530054644812</v>
      </c>
      <c r="P5">
        <v>1.025123796642974</v>
      </c>
      <c r="Q5">
        <v>8.8078541733290709</v>
      </c>
      <c r="R5" s="58">
        <v>1.5413744803325873</v>
      </c>
      <c r="S5">
        <v>8.26</v>
      </c>
      <c r="T5" s="8">
        <f t="shared" si="14"/>
        <v>19.834868421052629</v>
      </c>
      <c r="U5" s="26"/>
      <c r="V5" s="17"/>
      <c r="W5" s="43">
        <v>6.46</v>
      </c>
      <c r="X5" s="17"/>
      <c r="Y5" s="3"/>
      <c r="Z5" s="20"/>
      <c r="AA5" s="44">
        <v>1.9</v>
      </c>
      <c r="AB5" s="48">
        <v>1</v>
      </c>
      <c r="AC5" s="44">
        <v>1</v>
      </c>
      <c r="AD5" s="27">
        <v>32.5</v>
      </c>
      <c r="AE5" s="45">
        <v>0.26632299999999998</v>
      </c>
      <c r="AF5" s="45">
        <v>3.1695989999999998</v>
      </c>
      <c r="AG5" s="45">
        <v>1.38</v>
      </c>
      <c r="AH5" s="4">
        <f t="shared" si="4"/>
        <v>162.30851063829789</v>
      </c>
      <c r="AI5" s="4">
        <f t="shared" si="5"/>
        <v>124.81621575100961</v>
      </c>
      <c r="AJ5" s="31" t="s">
        <v>70</v>
      </c>
      <c r="AK5" s="1"/>
      <c r="AL5" s="5">
        <f t="shared" si="6"/>
        <v>366</v>
      </c>
      <c r="AM5" s="3">
        <f t="shared" si="7"/>
        <v>0.62841530054644812</v>
      </c>
      <c r="AN5" s="6">
        <v>46091</v>
      </c>
      <c r="AO5" s="33">
        <v>4</v>
      </c>
      <c r="AP5" s="7">
        <f t="shared" si="8"/>
        <v>46.808510638297875</v>
      </c>
      <c r="AQ5" s="3">
        <v>22</v>
      </c>
      <c r="AR5" s="3">
        <f t="shared" si="9"/>
        <v>0</v>
      </c>
      <c r="AS5" s="8">
        <f t="shared" si="10"/>
        <v>66</v>
      </c>
      <c r="AT5" s="8">
        <f t="shared" si="11"/>
        <v>27.5</v>
      </c>
      <c r="AU5" s="4">
        <f t="shared" si="12"/>
        <v>162.30851063829789</v>
      </c>
      <c r="AV5" s="4">
        <f t="shared" si="13"/>
        <v>124.81621575100961</v>
      </c>
      <c r="AY5">
        <v>4</v>
      </c>
      <c r="AZ5">
        <v>1.025123796642974</v>
      </c>
      <c r="BA5">
        <v>49</v>
      </c>
      <c r="BB5">
        <v>8.8078541733290709</v>
      </c>
      <c r="BC5">
        <v>1.5413744803325873</v>
      </c>
    </row>
    <row r="6" spans="1:55" x14ac:dyDescent="0.25">
      <c r="A6" s="33">
        <v>5</v>
      </c>
      <c r="B6" s="32" t="s">
        <v>79</v>
      </c>
      <c r="C6" s="21"/>
      <c r="D6" s="33" t="s">
        <v>80</v>
      </c>
      <c r="E6" s="33" t="s">
        <v>74</v>
      </c>
      <c r="F6" s="1"/>
      <c r="G6" s="1" t="s">
        <v>75</v>
      </c>
      <c r="H6" s="35">
        <v>45727</v>
      </c>
      <c r="I6" s="33" t="s">
        <v>69</v>
      </c>
      <c r="J6" s="47">
        <v>156.5</v>
      </c>
      <c r="K6" s="24">
        <v>267.5</v>
      </c>
      <c r="L6" s="2">
        <f t="shared" si="0"/>
        <v>111</v>
      </c>
      <c r="M6" s="3">
        <f t="shared" si="1"/>
        <v>0.78723404255319152</v>
      </c>
      <c r="N6" s="3">
        <f t="shared" si="2"/>
        <v>104.9645390070922</v>
      </c>
      <c r="O6" s="3">
        <f t="shared" si="3"/>
        <v>0.73489010989010994</v>
      </c>
      <c r="P6">
        <v>-5.7524380987510826</v>
      </c>
      <c r="Q6">
        <v>1.9277472527472534</v>
      </c>
      <c r="R6" s="58">
        <v>0.33735576923076932</v>
      </c>
      <c r="S6">
        <v>11.2</v>
      </c>
      <c r="T6" s="8">
        <f t="shared" si="14"/>
        <v>26.89473684210526</v>
      </c>
      <c r="U6" s="26"/>
      <c r="V6" s="17"/>
      <c r="W6" s="43">
        <v>5.04</v>
      </c>
      <c r="X6" s="17"/>
      <c r="Y6" s="3"/>
      <c r="Z6" s="1"/>
      <c r="AA6" s="44">
        <v>1.1000000000000001</v>
      </c>
      <c r="AB6" s="49">
        <v>2.6</v>
      </c>
      <c r="AC6" s="44">
        <v>1.5</v>
      </c>
      <c r="AD6" s="27">
        <v>36</v>
      </c>
      <c r="AE6" s="45">
        <v>0.278279</v>
      </c>
      <c r="AF6" s="45">
        <v>3.6180249999999998</v>
      </c>
      <c r="AG6" s="45">
        <v>1.36</v>
      </c>
      <c r="AH6" s="4">
        <f t="shared" si="4"/>
        <v>160.8940425531915</v>
      </c>
      <c r="AI6" s="4">
        <f t="shared" si="5"/>
        <v>123.72848133098901</v>
      </c>
      <c r="AJ6" s="31" t="s">
        <v>70</v>
      </c>
      <c r="AK6" s="1"/>
      <c r="AL6" s="5">
        <f t="shared" si="6"/>
        <v>364</v>
      </c>
      <c r="AM6" s="3">
        <f t="shared" si="7"/>
        <v>0.73489010989010994</v>
      </c>
      <c r="AN6" s="6">
        <v>46091</v>
      </c>
      <c r="AO6" s="33">
        <v>5</v>
      </c>
      <c r="AP6" s="7">
        <f t="shared" si="8"/>
        <v>47.234042553191493</v>
      </c>
      <c r="AQ6" s="3">
        <f>4*W6</f>
        <v>20.16</v>
      </c>
      <c r="AR6" s="3">
        <f t="shared" si="9"/>
        <v>0</v>
      </c>
      <c r="AS6" s="8">
        <f t="shared" si="10"/>
        <v>66</v>
      </c>
      <c r="AT6" s="8">
        <f t="shared" si="11"/>
        <v>27.5</v>
      </c>
      <c r="AU6" s="4">
        <f t="shared" si="12"/>
        <v>160.8940425531915</v>
      </c>
      <c r="AV6" s="4">
        <f t="shared" si="13"/>
        <v>123.72848133098901</v>
      </c>
      <c r="AY6">
        <v>5</v>
      </c>
      <c r="AZ6">
        <v>-5.7524380987510826</v>
      </c>
      <c r="BA6">
        <v>1</v>
      </c>
      <c r="BB6">
        <v>1.9277472527472534</v>
      </c>
      <c r="BC6">
        <v>0.33735576923076932</v>
      </c>
    </row>
    <row r="7" spans="1:55" x14ac:dyDescent="0.25">
      <c r="A7" s="33">
        <v>6</v>
      </c>
      <c r="B7" s="32" t="s">
        <v>81</v>
      </c>
      <c r="C7" s="21"/>
      <c r="D7" s="33" t="s">
        <v>73</v>
      </c>
      <c r="E7" s="33" t="s">
        <v>74</v>
      </c>
      <c r="F7" s="1"/>
      <c r="G7" s="1" t="s">
        <v>68</v>
      </c>
      <c r="H7" s="35">
        <v>45732</v>
      </c>
      <c r="I7" s="33" t="s">
        <v>76</v>
      </c>
      <c r="J7" s="47">
        <v>134.5</v>
      </c>
      <c r="K7" s="24">
        <v>234</v>
      </c>
      <c r="L7" s="2">
        <f t="shared" si="0"/>
        <v>99.5</v>
      </c>
      <c r="M7" s="3">
        <f t="shared" si="1"/>
        <v>0.70567375886524819</v>
      </c>
      <c r="N7" s="3">
        <f t="shared" si="2"/>
        <v>94.08983451536642</v>
      </c>
      <c r="O7" s="3">
        <f t="shared" si="3"/>
        <v>0.65181058495821731</v>
      </c>
      <c r="P7">
        <v>-1.714910590232323</v>
      </c>
      <c r="Q7">
        <v>6.7047999999999996</v>
      </c>
      <c r="R7" s="58">
        <v>1.1733399999999998</v>
      </c>
      <c r="S7">
        <v>9.06</v>
      </c>
      <c r="T7" s="8">
        <f t="shared" si="14"/>
        <v>21.755921052631578</v>
      </c>
      <c r="U7" s="26"/>
      <c r="V7" s="17"/>
      <c r="W7" s="43">
        <v>5.82</v>
      </c>
      <c r="X7" s="17"/>
      <c r="Y7" s="3"/>
      <c r="Z7" s="20"/>
      <c r="AA7" s="44">
        <v>1.3</v>
      </c>
      <c r="AB7" s="48">
        <v>1.5</v>
      </c>
      <c r="AC7" s="44">
        <v>1</v>
      </c>
      <c r="AD7" s="27">
        <v>31</v>
      </c>
      <c r="AE7" s="45">
        <v>0.20988499999999999</v>
      </c>
      <c r="AF7" s="45">
        <v>3.2295180000000001</v>
      </c>
      <c r="AG7" s="45">
        <v>1.38</v>
      </c>
      <c r="AH7" s="4">
        <f t="shared" si="4"/>
        <v>157.84042553191489</v>
      </c>
      <c r="AI7" s="4">
        <f t="shared" si="5"/>
        <v>121.38023157224418</v>
      </c>
      <c r="AJ7" s="31" t="s">
        <v>70</v>
      </c>
      <c r="AK7" s="1"/>
      <c r="AL7" s="5">
        <f t="shared" si="6"/>
        <v>359</v>
      </c>
      <c r="AM7" s="3">
        <f t="shared" si="7"/>
        <v>0.65181058495821731</v>
      </c>
      <c r="AN7" s="6">
        <v>46091</v>
      </c>
      <c r="AO7" s="33">
        <v>6</v>
      </c>
      <c r="AP7" s="7">
        <f t="shared" si="8"/>
        <v>42.340425531914889</v>
      </c>
      <c r="AQ7" s="3">
        <v>22</v>
      </c>
      <c r="AR7" s="3">
        <f t="shared" si="9"/>
        <v>0</v>
      </c>
      <c r="AS7" s="8">
        <f t="shared" si="10"/>
        <v>66</v>
      </c>
      <c r="AT7" s="8">
        <f t="shared" si="11"/>
        <v>27.5</v>
      </c>
      <c r="AU7" s="4">
        <f t="shared" si="12"/>
        <v>157.84042553191489</v>
      </c>
      <c r="AV7" s="4">
        <f t="shared" si="13"/>
        <v>121.38023157224418</v>
      </c>
      <c r="AY7">
        <v>6</v>
      </c>
      <c r="AZ7">
        <v>-1.714910590232323</v>
      </c>
      <c r="BA7">
        <v>11</v>
      </c>
      <c r="BB7">
        <v>6.7047999999999996</v>
      </c>
      <c r="BC7">
        <v>1.1733399999999998</v>
      </c>
    </row>
    <row r="8" spans="1:55" x14ac:dyDescent="0.25">
      <c r="A8" s="33">
        <v>7</v>
      </c>
      <c r="B8" s="32" t="s">
        <v>82</v>
      </c>
      <c r="C8" s="21"/>
      <c r="D8" s="33" t="s">
        <v>80</v>
      </c>
      <c r="E8" s="33" t="s">
        <v>74</v>
      </c>
      <c r="F8" s="1"/>
      <c r="G8" s="1" t="s">
        <v>75</v>
      </c>
      <c r="H8" s="35">
        <v>45745</v>
      </c>
      <c r="I8" s="33" t="s">
        <v>76</v>
      </c>
      <c r="J8" s="47">
        <v>111.5</v>
      </c>
      <c r="K8" s="24">
        <v>201</v>
      </c>
      <c r="L8" s="2">
        <f t="shared" si="0"/>
        <v>89.5</v>
      </c>
      <c r="M8" s="3">
        <f t="shared" si="1"/>
        <v>0.63475177304964536</v>
      </c>
      <c r="N8" s="3">
        <f t="shared" si="2"/>
        <v>84.633569739952719</v>
      </c>
      <c r="O8" s="3">
        <f t="shared" si="3"/>
        <v>0.58092485549132944</v>
      </c>
      <c r="P8">
        <v>-2.2104114515917321E-3</v>
      </c>
      <c r="Q8">
        <v>7.8520366132723112</v>
      </c>
      <c r="R8" s="58">
        <v>1.3741064073226543</v>
      </c>
      <c r="S8">
        <v>7.8</v>
      </c>
      <c r="T8" s="8">
        <f t="shared" si="14"/>
        <v>18.730263157894736</v>
      </c>
      <c r="U8" s="26"/>
      <c r="V8" s="17"/>
      <c r="W8" s="43">
        <v>5.17</v>
      </c>
      <c r="X8" s="18"/>
      <c r="Y8" s="18"/>
      <c r="Z8" s="1"/>
      <c r="AA8" s="44">
        <v>1</v>
      </c>
      <c r="AB8" s="48">
        <v>1.2</v>
      </c>
      <c r="AC8" s="44">
        <v>1</v>
      </c>
      <c r="AD8" s="27">
        <v>37</v>
      </c>
      <c r="AE8" s="45">
        <v>0.234291</v>
      </c>
      <c r="AF8" s="45">
        <v>2.9275679999999999</v>
      </c>
      <c r="AG8" s="45">
        <v>1.46</v>
      </c>
      <c r="AH8" s="4">
        <f t="shared" si="4"/>
        <v>152.26510638297873</v>
      </c>
      <c r="AI8" s="4">
        <f t="shared" si="5"/>
        <v>117.09277779032183</v>
      </c>
      <c r="AJ8" s="31" t="s">
        <v>70</v>
      </c>
      <c r="AK8" s="1"/>
      <c r="AL8" s="5">
        <f t="shared" si="6"/>
        <v>346</v>
      </c>
      <c r="AM8" s="3">
        <f t="shared" si="7"/>
        <v>0.58092485549132944</v>
      </c>
      <c r="AN8" s="6">
        <v>46091</v>
      </c>
      <c r="AO8" s="33">
        <v>7</v>
      </c>
      <c r="AP8" s="7">
        <f t="shared" si="8"/>
        <v>38.085106382978722</v>
      </c>
      <c r="AQ8" s="3">
        <f>4*W8</f>
        <v>20.68</v>
      </c>
      <c r="AR8" s="3">
        <f t="shared" si="9"/>
        <v>0</v>
      </c>
      <c r="AS8" s="8">
        <f t="shared" si="10"/>
        <v>66</v>
      </c>
      <c r="AT8" s="8">
        <f t="shared" si="11"/>
        <v>27.5</v>
      </c>
      <c r="AU8" s="4">
        <f t="shared" si="12"/>
        <v>152.26510638297873</v>
      </c>
      <c r="AV8" s="4">
        <f t="shared" si="13"/>
        <v>117.09277779032183</v>
      </c>
      <c r="AY8">
        <v>7</v>
      </c>
      <c r="AZ8">
        <v>-2.2104114515917321E-3</v>
      </c>
      <c r="BA8">
        <v>29</v>
      </c>
      <c r="BB8">
        <v>7.8520366132723112</v>
      </c>
      <c r="BC8">
        <v>1.3741064073226543</v>
      </c>
    </row>
    <row r="9" spans="1:55" x14ac:dyDescent="0.25">
      <c r="A9" s="33">
        <v>8</v>
      </c>
      <c r="B9" s="32" t="s">
        <v>83</v>
      </c>
      <c r="C9" s="21"/>
      <c r="D9" s="33" t="s">
        <v>84</v>
      </c>
      <c r="E9" s="33" t="s">
        <v>74</v>
      </c>
      <c r="F9" s="1"/>
      <c r="G9" s="1" t="s">
        <v>75</v>
      </c>
      <c r="H9" s="35">
        <v>45761</v>
      </c>
      <c r="I9" s="33" t="s">
        <v>76</v>
      </c>
      <c r="J9" s="47">
        <v>118.5</v>
      </c>
      <c r="K9" s="24">
        <v>223</v>
      </c>
      <c r="L9" s="2">
        <f t="shared" si="0"/>
        <v>104.5</v>
      </c>
      <c r="M9" s="3">
        <f t="shared" si="1"/>
        <v>0.74113475177304966</v>
      </c>
      <c r="N9" s="3">
        <f t="shared" si="2"/>
        <v>98.817966903073284</v>
      </c>
      <c r="O9" s="3">
        <f t="shared" si="3"/>
        <v>0.67575757575757578</v>
      </c>
      <c r="P9">
        <v>-0.55751421555098535</v>
      </c>
      <c r="Q9">
        <v>8.0899772727272765</v>
      </c>
      <c r="R9" s="58">
        <v>1.4157460227272733</v>
      </c>
      <c r="S9">
        <v>8.6</v>
      </c>
      <c r="T9" s="8">
        <f t="shared" si="14"/>
        <v>20.651315789473681</v>
      </c>
      <c r="U9" s="26"/>
      <c r="V9" s="17"/>
      <c r="W9" s="43">
        <v>6.33</v>
      </c>
      <c r="X9" s="19"/>
      <c r="Y9" s="3"/>
      <c r="Z9" s="20"/>
      <c r="AA9" s="44">
        <v>1</v>
      </c>
      <c r="AB9" s="48">
        <v>1.8</v>
      </c>
      <c r="AC9" s="44">
        <v>1</v>
      </c>
      <c r="AD9" s="27">
        <v>34</v>
      </c>
      <c r="AE9" s="45">
        <v>0.245369</v>
      </c>
      <c r="AF9" s="45">
        <v>3.3141500000000002</v>
      </c>
      <c r="AG9" s="45">
        <v>1.49</v>
      </c>
      <c r="AH9" s="4">
        <f t="shared" si="4"/>
        <v>87.968085106382972</v>
      </c>
      <c r="AI9" s="4">
        <f t="shared" si="5"/>
        <v>67.647983748122059</v>
      </c>
      <c r="AJ9" s="31" t="s">
        <v>70</v>
      </c>
      <c r="AK9" s="1"/>
      <c r="AL9" s="5">
        <f t="shared" si="6"/>
        <v>330</v>
      </c>
      <c r="AM9" s="3">
        <f t="shared" si="7"/>
        <v>0.67575757575757578</v>
      </c>
      <c r="AN9" s="6">
        <v>46091</v>
      </c>
      <c r="AO9" s="33">
        <v>8</v>
      </c>
      <c r="AP9" s="7">
        <f t="shared" si="8"/>
        <v>44.468085106382979</v>
      </c>
      <c r="AQ9" s="3">
        <v>22</v>
      </c>
      <c r="AR9" s="3">
        <f t="shared" si="9"/>
        <v>0</v>
      </c>
      <c r="AS9" s="8">
        <v>-6</v>
      </c>
      <c r="AT9" s="8">
        <f t="shared" si="11"/>
        <v>27.5</v>
      </c>
      <c r="AU9" s="4">
        <f t="shared" si="12"/>
        <v>87.968085106382972</v>
      </c>
      <c r="AV9" s="4">
        <f t="shared" si="13"/>
        <v>67.647983748122059</v>
      </c>
      <c r="AY9">
        <v>8</v>
      </c>
      <c r="AZ9">
        <v>-0.55751421555098535</v>
      </c>
      <c r="BA9">
        <v>24</v>
      </c>
      <c r="BB9">
        <v>8.0899772727272765</v>
      </c>
      <c r="BC9">
        <v>1.4157460227272733</v>
      </c>
    </row>
    <row r="10" spans="1:55" x14ac:dyDescent="0.25">
      <c r="A10" s="33">
        <v>9</v>
      </c>
      <c r="B10" s="32" t="s">
        <v>85</v>
      </c>
      <c r="C10" s="21"/>
      <c r="D10" s="33" t="s">
        <v>86</v>
      </c>
      <c r="E10" s="33" t="s">
        <v>74</v>
      </c>
      <c r="F10" s="1"/>
      <c r="G10" s="1" t="s">
        <v>75</v>
      </c>
      <c r="H10" s="35">
        <v>45763</v>
      </c>
      <c r="I10" s="33" t="s">
        <v>76</v>
      </c>
      <c r="J10" s="47">
        <v>111.5</v>
      </c>
      <c r="K10" s="24">
        <v>199</v>
      </c>
      <c r="L10" s="2">
        <f t="shared" si="0"/>
        <v>87.5</v>
      </c>
      <c r="M10" s="3">
        <f t="shared" si="1"/>
        <v>0.62056737588652477</v>
      </c>
      <c r="N10" s="3">
        <f t="shared" si="2"/>
        <v>82.742316784869971</v>
      </c>
      <c r="O10" s="3">
        <f t="shared" si="3"/>
        <v>0.60670731707317072</v>
      </c>
      <c r="P10">
        <v>-2.9948261663763152</v>
      </c>
      <c r="Q10">
        <v>4.2760975609756082</v>
      </c>
      <c r="R10" s="58">
        <v>0.74831707317073137</v>
      </c>
      <c r="S10">
        <v>8.18</v>
      </c>
      <c r="T10" s="8">
        <f t="shared" si="14"/>
        <v>19.642763157894734</v>
      </c>
      <c r="U10" s="26"/>
      <c r="V10" s="17"/>
      <c r="W10" s="43">
        <v>5.17</v>
      </c>
      <c r="X10" s="17"/>
      <c r="Y10" s="3"/>
      <c r="Z10" s="1"/>
      <c r="AA10" s="44">
        <v>1.2</v>
      </c>
      <c r="AB10" s="48">
        <v>1.8</v>
      </c>
      <c r="AC10" s="44">
        <v>1</v>
      </c>
      <c r="AD10" s="27">
        <v>27</v>
      </c>
      <c r="AE10" s="45">
        <v>0.25134899999999999</v>
      </c>
      <c r="AF10" s="45">
        <v>2.9859939999999998</v>
      </c>
      <c r="AG10" s="45">
        <v>1.5</v>
      </c>
      <c r="AH10" s="4">
        <f t="shared" si="4"/>
        <v>151.41404255319148</v>
      </c>
      <c r="AI10" s="4">
        <f t="shared" si="5"/>
        <v>116.43830461341413</v>
      </c>
      <c r="AJ10" s="31" t="s">
        <v>70</v>
      </c>
      <c r="AK10" s="1"/>
      <c r="AL10" s="5">
        <f t="shared" si="6"/>
        <v>328</v>
      </c>
      <c r="AM10" s="3">
        <f t="shared" si="7"/>
        <v>0.60670731707317072</v>
      </c>
      <c r="AN10" s="6">
        <v>46091</v>
      </c>
      <c r="AO10" s="33">
        <v>9</v>
      </c>
      <c r="AP10" s="7">
        <f t="shared" si="8"/>
        <v>37.234042553191486</v>
      </c>
      <c r="AQ10" s="3">
        <f>4*W10</f>
        <v>20.68</v>
      </c>
      <c r="AR10" s="3">
        <f t="shared" si="9"/>
        <v>0</v>
      </c>
      <c r="AS10" s="8">
        <f>(22-X10)*3</f>
        <v>66</v>
      </c>
      <c r="AT10" s="8">
        <f t="shared" si="11"/>
        <v>27.5</v>
      </c>
      <c r="AU10" s="4">
        <f t="shared" si="12"/>
        <v>151.41404255319148</v>
      </c>
      <c r="AV10" s="4">
        <f t="shared" si="13"/>
        <v>116.43830461341413</v>
      </c>
      <c r="AY10">
        <v>9</v>
      </c>
      <c r="AZ10">
        <v>-2.9948261663763152</v>
      </c>
      <c r="BA10">
        <v>5</v>
      </c>
      <c r="BB10">
        <v>4.2760975609756082</v>
      </c>
      <c r="BC10">
        <v>0.74831707317073137</v>
      </c>
    </row>
    <row r="11" spans="1:55" x14ac:dyDescent="0.25">
      <c r="A11" s="33">
        <v>10</v>
      </c>
      <c r="B11" s="32" t="s">
        <v>87</v>
      </c>
      <c r="C11" s="21"/>
      <c r="D11" s="33" t="s">
        <v>86</v>
      </c>
      <c r="E11" s="33" t="s">
        <v>74</v>
      </c>
      <c r="F11" s="1"/>
      <c r="G11" s="1" t="s">
        <v>75</v>
      </c>
      <c r="H11" s="35">
        <v>45765</v>
      </c>
      <c r="I11" s="33" t="s">
        <v>76</v>
      </c>
      <c r="J11" s="47">
        <v>120</v>
      </c>
      <c r="K11" s="24">
        <v>218.5</v>
      </c>
      <c r="L11" s="2">
        <f t="shared" si="0"/>
        <v>98.5</v>
      </c>
      <c r="M11" s="3">
        <f t="shared" si="1"/>
        <v>0.6985815602836879</v>
      </c>
      <c r="N11" s="3">
        <f t="shared" si="2"/>
        <v>93.144208037825052</v>
      </c>
      <c r="O11" s="3">
        <f t="shared" si="3"/>
        <v>0.67024539877300615</v>
      </c>
      <c r="P11">
        <v>-3.333127264492123</v>
      </c>
      <c r="Q11">
        <v>3.91622504537205</v>
      </c>
      <c r="R11" s="58">
        <v>0.68533938294010865</v>
      </c>
      <c r="S11">
        <v>9.8800000000000008</v>
      </c>
      <c r="T11" s="8">
        <f t="shared" si="14"/>
        <v>23.725000000000001</v>
      </c>
      <c r="U11" s="26"/>
      <c r="V11" s="17"/>
      <c r="W11" s="43">
        <v>5.56</v>
      </c>
      <c r="X11" s="17"/>
      <c r="Y11" s="3"/>
      <c r="Z11" s="20"/>
      <c r="AA11" s="44">
        <v>1.4</v>
      </c>
      <c r="AB11" s="48">
        <v>2.1</v>
      </c>
      <c r="AC11" s="44">
        <v>1</v>
      </c>
      <c r="AD11" s="27">
        <v>32.5</v>
      </c>
      <c r="AE11" s="45">
        <v>0.17177100000000001</v>
      </c>
      <c r="AF11" s="45">
        <v>3.2213319999999999</v>
      </c>
      <c r="AG11" s="45">
        <v>1.48</v>
      </c>
      <c r="AH11" s="4">
        <f t="shared" si="4"/>
        <v>157.41489361702128</v>
      </c>
      <c r="AI11" s="4">
        <f t="shared" si="5"/>
        <v>121.05299498379031</v>
      </c>
      <c r="AJ11" s="31" t="s">
        <v>70</v>
      </c>
      <c r="AK11" s="1"/>
      <c r="AL11" s="5">
        <f t="shared" si="6"/>
        <v>326</v>
      </c>
      <c r="AM11" s="3">
        <f t="shared" si="7"/>
        <v>0.67024539877300615</v>
      </c>
      <c r="AN11" s="6">
        <v>46091</v>
      </c>
      <c r="AO11" s="33">
        <v>10</v>
      </c>
      <c r="AP11" s="7">
        <f t="shared" si="8"/>
        <v>41.914893617021271</v>
      </c>
      <c r="AQ11" s="3">
        <v>22</v>
      </c>
      <c r="AR11" s="3">
        <f t="shared" si="9"/>
        <v>0</v>
      </c>
      <c r="AS11" s="8">
        <f>(22-X11)*3</f>
        <v>66</v>
      </c>
      <c r="AT11" s="8">
        <f t="shared" si="11"/>
        <v>27.5</v>
      </c>
      <c r="AU11" s="4">
        <f t="shared" si="12"/>
        <v>157.41489361702128</v>
      </c>
      <c r="AV11" s="4">
        <f t="shared" si="13"/>
        <v>121.05299498379031</v>
      </c>
      <c r="AY11">
        <v>10</v>
      </c>
      <c r="AZ11">
        <v>-3.333127264492123</v>
      </c>
      <c r="BA11">
        <v>4</v>
      </c>
      <c r="BB11">
        <v>3.91622504537205</v>
      </c>
      <c r="BC11">
        <v>0.68533938294010865</v>
      </c>
    </row>
    <row r="12" spans="1:55" x14ac:dyDescent="0.25">
      <c r="A12" s="33">
        <v>11</v>
      </c>
      <c r="B12" s="32" t="s">
        <v>88</v>
      </c>
      <c r="C12" s="21"/>
      <c r="D12" s="33" t="s">
        <v>89</v>
      </c>
      <c r="E12" s="33" t="s">
        <v>74</v>
      </c>
      <c r="F12" s="1"/>
      <c r="G12" s="1" t="s">
        <v>68</v>
      </c>
      <c r="H12" s="35">
        <v>45766</v>
      </c>
      <c r="I12" s="33" t="s">
        <v>69</v>
      </c>
      <c r="J12" s="47">
        <v>151.5</v>
      </c>
      <c r="K12" s="24">
        <v>254</v>
      </c>
      <c r="L12" s="2">
        <f t="shared" si="0"/>
        <v>102.5</v>
      </c>
      <c r="M12" s="3">
        <f t="shared" si="1"/>
        <v>0.72695035460992907</v>
      </c>
      <c r="N12" s="3">
        <f t="shared" si="2"/>
        <v>96.926713947990535</v>
      </c>
      <c r="O12" s="3">
        <f t="shared" si="3"/>
        <v>0.78153846153846152</v>
      </c>
      <c r="P12">
        <v>-0.96308911437678191</v>
      </c>
      <c r="Q12">
        <v>7.529040000000002</v>
      </c>
      <c r="R12" s="58">
        <v>1.3175820000000003</v>
      </c>
      <c r="S12">
        <v>9</v>
      </c>
      <c r="T12" s="8">
        <f t="shared" si="14"/>
        <v>21.611842105263158</v>
      </c>
      <c r="U12" s="26"/>
      <c r="V12" s="17"/>
      <c r="W12" s="43">
        <v>6.33</v>
      </c>
      <c r="X12" s="17"/>
      <c r="Y12" s="3"/>
      <c r="Z12" s="20"/>
      <c r="AA12" s="51">
        <v>1</v>
      </c>
      <c r="AB12" s="48">
        <v>1.5</v>
      </c>
      <c r="AC12" s="44">
        <v>1</v>
      </c>
      <c r="AD12" s="27">
        <v>37</v>
      </c>
      <c r="AE12" s="45">
        <v>0.27301300000000001</v>
      </c>
      <c r="AF12" s="45">
        <v>3.4053369999999998</v>
      </c>
      <c r="AG12" s="45">
        <v>1.34</v>
      </c>
      <c r="AH12" s="4">
        <f t="shared" si="4"/>
        <v>159.11702127659575</v>
      </c>
      <c r="AI12" s="4">
        <f t="shared" si="5"/>
        <v>122.36194133760571</v>
      </c>
      <c r="AJ12" s="31" t="s">
        <v>70</v>
      </c>
      <c r="AK12" s="1"/>
      <c r="AL12" s="5">
        <f t="shared" si="6"/>
        <v>325</v>
      </c>
      <c r="AM12" s="3">
        <f t="shared" si="7"/>
        <v>0.78153846153846152</v>
      </c>
      <c r="AN12" s="6">
        <v>46091</v>
      </c>
      <c r="AO12" s="33">
        <v>11</v>
      </c>
      <c r="AP12" s="7">
        <f t="shared" si="8"/>
        <v>43.617021276595743</v>
      </c>
      <c r="AQ12" s="3">
        <v>22</v>
      </c>
      <c r="AR12" s="3">
        <f t="shared" si="9"/>
        <v>0</v>
      </c>
      <c r="AS12" s="8">
        <f>(22-X12)*3</f>
        <v>66</v>
      </c>
      <c r="AT12" s="8">
        <f t="shared" si="11"/>
        <v>27.5</v>
      </c>
      <c r="AU12" s="4">
        <f t="shared" si="12"/>
        <v>159.11702127659575</v>
      </c>
      <c r="AV12" s="4">
        <f t="shared" si="13"/>
        <v>122.36194133760571</v>
      </c>
      <c r="AY12">
        <v>11</v>
      </c>
      <c r="AZ12">
        <v>-0.96308911437678191</v>
      </c>
      <c r="BA12">
        <v>16</v>
      </c>
      <c r="BB12">
        <v>7.529040000000002</v>
      </c>
      <c r="BC12">
        <v>1.3175820000000003</v>
      </c>
    </row>
    <row r="13" spans="1:55" x14ac:dyDescent="0.25">
      <c r="A13" s="33">
        <v>12</v>
      </c>
      <c r="B13" s="32" t="s">
        <v>90</v>
      </c>
      <c r="C13" s="21"/>
      <c r="D13" s="33" t="s">
        <v>84</v>
      </c>
      <c r="E13" s="33" t="s">
        <v>74</v>
      </c>
      <c r="F13" s="1"/>
      <c r="G13" s="1" t="s">
        <v>91</v>
      </c>
      <c r="H13" s="35">
        <v>45769</v>
      </c>
      <c r="I13" s="33" t="s">
        <v>92</v>
      </c>
      <c r="J13" s="47">
        <v>119</v>
      </c>
      <c r="K13" s="24">
        <v>254</v>
      </c>
      <c r="L13" s="2">
        <f t="shared" si="0"/>
        <v>135</v>
      </c>
      <c r="M13" s="3">
        <f t="shared" si="1"/>
        <v>0.95744680851063835</v>
      </c>
      <c r="N13" s="3">
        <f t="shared" si="2"/>
        <v>127.65957446808511</v>
      </c>
      <c r="O13" s="3">
        <f t="shared" si="3"/>
        <v>0.78881987577639756</v>
      </c>
      <c r="P13">
        <v>-1.7278395157630679</v>
      </c>
      <c r="Q13">
        <v>5.2602923076923087</v>
      </c>
      <c r="R13" s="58">
        <v>0.92055115384615394</v>
      </c>
      <c r="S13">
        <v>8.5399999999999991</v>
      </c>
      <c r="T13" s="8">
        <f t="shared" si="14"/>
        <v>20.507236842105261</v>
      </c>
      <c r="U13" s="26"/>
      <c r="V13" s="17"/>
      <c r="W13" s="43">
        <v>6.46</v>
      </c>
      <c r="X13" s="17"/>
      <c r="Y13" s="3"/>
      <c r="Z13" s="1"/>
      <c r="AA13" s="44">
        <v>1</v>
      </c>
      <c r="AB13" s="48">
        <v>1.6</v>
      </c>
      <c r="AC13" s="44">
        <v>1</v>
      </c>
      <c r="AD13" s="27">
        <v>33</v>
      </c>
      <c r="AE13" s="45">
        <v>0.28858800000000001</v>
      </c>
      <c r="AF13" s="45">
        <v>3.357513</v>
      </c>
      <c r="AG13" s="45">
        <v>1.32</v>
      </c>
      <c r="AH13" s="4">
        <f t="shared" si="4"/>
        <v>172.94680851063831</v>
      </c>
      <c r="AI13" s="4">
        <f t="shared" si="5"/>
        <v>132.99713046235584</v>
      </c>
      <c r="AJ13" s="31" t="s">
        <v>70</v>
      </c>
      <c r="AK13" s="1"/>
      <c r="AL13" s="5">
        <f t="shared" si="6"/>
        <v>322</v>
      </c>
      <c r="AM13" s="3">
        <f t="shared" si="7"/>
        <v>0.78881987577639756</v>
      </c>
      <c r="AN13" s="6">
        <v>46091</v>
      </c>
      <c r="AO13" s="33">
        <v>12</v>
      </c>
      <c r="AP13" s="7">
        <f t="shared" si="8"/>
        <v>57.446808510638299</v>
      </c>
      <c r="AQ13" s="3">
        <v>22</v>
      </c>
      <c r="AR13" s="3">
        <f t="shared" si="9"/>
        <v>0</v>
      </c>
      <c r="AS13" s="8">
        <f>(22-X13)*3</f>
        <v>66</v>
      </c>
      <c r="AT13" s="8">
        <f t="shared" si="11"/>
        <v>27.5</v>
      </c>
      <c r="AU13" s="4">
        <f t="shared" si="12"/>
        <v>172.94680851063831</v>
      </c>
      <c r="AV13" s="4">
        <f t="shared" si="13"/>
        <v>132.99713046235584</v>
      </c>
      <c r="AY13">
        <v>12</v>
      </c>
      <c r="AZ13">
        <v>-1.7278395157630679</v>
      </c>
      <c r="BA13">
        <v>10</v>
      </c>
      <c r="BB13">
        <v>5.2602923076923087</v>
      </c>
      <c r="BC13">
        <v>0.92055115384615394</v>
      </c>
    </row>
    <row r="14" spans="1:55" x14ac:dyDescent="0.25">
      <c r="A14" s="33">
        <v>13</v>
      </c>
      <c r="B14" s="32" t="s">
        <v>93</v>
      </c>
      <c r="C14" s="21"/>
      <c r="D14" s="13" t="s">
        <v>94</v>
      </c>
      <c r="E14" s="33" t="s">
        <v>95</v>
      </c>
      <c r="F14" s="1"/>
      <c r="G14" s="1" t="s">
        <v>68</v>
      </c>
      <c r="H14" s="35">
        <v>45776</v>
      </c>
      <c r="I14" s="33" t="s">
        <v>96</v>
      </c>
      <c r="J14" s="47">
        <v>97</v>
      </c>
      <c r="K14" s="24">
        <v>201.5</v>
      </c>
      <c r="L14" s="2">
        <f t="shared" si="0"/>
        <v>104.5</v>
      </c>
      <c r="M14" s="3">
        <f t="shared" si="1"/>
        <v>0.74113475177304966</v>
      </c>
      <c r="N14" s="3">
        <f t="shared" si="2"/>
        <v>98.817966903073284</v>
      </c>
      <c r="O14" s="3">
        <f t="shared" si="3"/>
        <v>0.63968253968253963</v>
      </c>
      <c r="P14">
        <v>-2.6841249405983141</v>
      </c>
      <c r="Q14">
        <v>3.2418519984170961</v>
      </c>
      <c r="R14" s="58">
        <v>0.5673240997229918</v>
      </c>
      <c r="S14">
        <v>6.46</v>
      </c>
      <c r="T14" s="8">
        <f t="shared" si="14"/>
        <v>15.512500000000001</v>
      </c>
      <c r="U14" s="26"/>
      <c r="V14" s="17"/>
      <c r="W14" s="43">
        <v>5.17</v>
      </c>
      <c r="X14" s="19"/>
      <c r="Y14" s="3"/>
      <c r="Z14" s="20"/>
      <c r="AA14" s="44">
        <v>2.2000000000000002</v>
      </c>
      <c r="AB14" s="48">
        <v>1.7</v>
      </c>
      <c r="AC14" s="44">
        <v>1</v>
      </c>
      <c r="AD14" s="27">
        <v>31.5</v>
      </c>
      <c r="AE14" s="45">
        <v>0.17100599999999999</v>
      </c>
      <c r="AF14" s="45">
        <v>3.1685530000000002</v>
      </c>
      <c r="AG14" s="45">
        <v>1.58</v>
      </c>
      <c r="AH14" s="4">
        <f t="shared" si="4"/>
        <v>87.968085106382972</v>
      </c>
      <c r="AI14" s="4">
        <f t="shared" si="5"/>
        <v>67.647983748122059</v>
      </c>
      <c r="AJ14" s="31" t="s">
        <v>97</v>
      </c>
      <c r="AK14" s="1"/>
      <c r="AL14" s="5">
        <f t="shared" si="6"/>
        <v>315</v>
      </c>
      <c r="AM14" s="3">
        <f t="shared" si="7"/>
        <v>0.63968253968253963</v>
      </c>
      <c r="AN14" s="6">
        <v>46091</v>
      </c>
      <c r="AO14" s="33">
        <v>13</v>
      </c>
      <c r="AP14" s="7">
        <f t="shared" si="8"/>
        <v>44.468085106382979</v>
      </c>
      <c r="AQ14" s="3">
        <v>22</v>
      </c>
      <c r="AR14" s="3">
        <f t="shared" si="9"/>
        <v>0</v>
      </c>
      <c r="AS14" s="8">
        <v>-6</v>
      </c>
      <c r="AT14" s="8">
        <f t="shared" si="11"/>
        <v>27.5</v>
      </c>
      <c r="AU14" s="4">
        <f t="shared" si="12"/>
        <v>87.968085106382972</v>
      </c>
      <c r="AV14" s="4">
        <f t="shared" si="13"/>
        <v>67.647983748122059</v>
      </c>
      <c r="AY14">
        <v>13</v>
      </c>
      <c r="AZ14">
        <v>-2.6841249405983141</v>
      </c>
      <c r="BA14">
        <v>7</v>
      </c>
      <c r="BB14">
        <v>3.2418519984170961</v>
      </c>
      <c r="BC14">
        <v>0.5673240997229918</v>
      </c>
    </row>
    <row r="15" spans="1:55" x14ac:dyDescent="0.25">
      <c r="A15" s="33">
        <v>14</v>
      </c>
      <c r="B15" s="32" t="s">
        <v>98</v>
      </c>
      <c r="C15" s="21"/>
      <c r="D15" s="13" t="s">
        <v>94</v>
      </c>
      <c r="E15" s="33" t="s">
        <v>95</v>
      </c>
      <c r="F15" s="1"/>
      <c r="G15" s="1" t="s">
        <v>75</v>
      </c>
      <c r="H15" s="35">
        <v>45777</v>
      </c>
      <c r="I15" s="33" t="s">
        <v>76</v>
      </c>
      <c r="J15" s="47">
        <v>83</v>
      </c>
      <c r="K15" s="23">
        <v>213.5</v>
      </c>
      <c r="L15" s="2">
        <f t="shared" si="0"/>
        <v>130.5</v>
      </c>
      <c r="M15" s="3">
        <f t="shared" si="1"/>
        <v>0.92553191489361697</v>
      </c>
      <c r="N15" s="3">
        <f t="shared" si="2"/>
        <v>123.40425531914893</v>
      </c>
      <c r="O15" s="3">
        <f t="shared" si="3"/>
        <v>0.67993630573248409</v>
      </c>
      <c r="P15">
        <v>-0.59591580289970381</v>
      </c>
      <c r="Q15">
        <v>5.5176279069767444</v>
      </c>
      <c r="R15" s="58">
        <v>0.96558488372093021</v>
      </c>
      <c r="S15">
        <v>8.34</v>
      </c>
      <c r="T15" s="8">
        <f t="shared" si="14"/>
        <v>20.026973684210528</v>
      </c>
      <c r="U15" s="26"/>
      <c r="V15" s="17"/>
      <c r="W15" s="43">
        <v>5.82</v>
      </c>
      <c r="X15" s="18"/>
      <c r="Y15" s="18"/>
      <c r="Z15" s="1"/>
      <c r="AA15" s="44">
        <v>1.3</v>
      </c>
      <c r="AB15" s="48">
        <v>1.6</v>
      </c>
      <c r="AC15" s="44">
        <v>2.5</v>
      </c>
      <c r="AD15" s="27">
        <v>35</v>
      </c>
      <c r="AE15" s="45">
        <v>0.186061</v>
      </c>
      <c r="AF15" s="45">
        <v>2.6800269999999999</v>
      </c>
      <c r="AG15" s="45">
        <v>1.26</v>
      </c>
      <c r="AH15" s="4">
        <f t="shared" si="4"/>
        <v>171.03191489361703</v>
      </c>
      <c r="AI15" s="4">
        <f t="shared" si="5"/>
        <v>131.52456581431352</v>
      </c>
      <c r="AJ15" s="31" t="s">
        <v>97</v>
      </c>
      <c r="AK15" s="1"/>
      <c r="AL15" s="5">
        <f t="shared" si="6"/>
        <v>314</v>
      </c>
      <c r="AM15" s="3">
        <f t="shared" si="7"/>
        <v>0.67993630573248409</v>
      </c>
      <c r="AN15" s="6">
        <v>46091</v>
      </c>
      <c r="AO15" s="33">
        <v>14</v>
      </c>
      <c r="AP15" s="7">
        <f t="shared" si="8"/>
        <v>55.531914893617021</v>
      </c>
      <c r="AQ15" s="3">
        <v>22</v>
      </c>
      <c r="AR15" s="3">
        <f t="shared" si="9"/>
        <v>0</v>
      </c>
      <c r="AS15" s="8">
        <f>(22-X15)*3</f>
        <v>66</v>
      </c>
      <c r="AT15" s="8">
        <f t="shared" si="11"/>
        <v>27.5</v>
      </c>
      <c r="AU15" s="4">
        <f t="shared" si="12"/>
        <v>171.03191489361703</v>
      </c>
      <c r="AV15" s="4">
        <f t="shared" si="13"/>
        <v>131.52456581431352</v>
      </c>
      <c r="AY15">
        <v>14</v>
      </c>
      <c r="AZ15">
        <v>-0.59591580289970381</v>
      </c>
      <c r="BA15">
        <v>23</v>
      </c>
      <c r="BB15">
        <v>5.5176279069767444</v>
      </c>
      <c r="BC15">
        <v>0.96558488372093021</v>
      </c>
    </row>
    <row r="16" spans="1:55" x14ac:dyDescent="0.25">
      <c r="A16" s="33">
        <v>15</v>
      </c>
      <c r="B16" s="32" t="s">
        <v>99</v>
      </c>
      <c r="C16" s="21"/>
      <c r="D16" s="13" t="s">
        <v>94</v>
      </c>
      <c r="E16" s="33" t="s">
        <v>95</v>
      </c>
      <c r="F16" s="1"/>
      <c r="G16" s="1" t="s">
        <v>68</v>
      </c>
      <c r="H16" s="35">
        <v>45790</v>
      </c>
      <c r="I16" s="33" t="s">
        <v>76</v>
      </c>
      <c r="J16" s="47">
        <v>76.5</v>
      </c>
      <c r="K16" s="24">
        <v>161.5</v>
      </c>
      <c r="L16" s="2">
        <f t="shared" si="0"/>
        <v>85</v>
      </c>
      <c r="M16" s="3">
        <f t="shared" si="1"/>
        <v>0.6028368794326241</v>
      </c>
      <c r="N16" s="3">
        <f t="shared" si="2"/>
        <v>80.378250591016538</v>
      </c>
      <c r="O16" s="3">
        <f t="shared" si="3"/>
        <v>0.53654485049833889</v>
      </c>
      <c r="P16">
        <v>0.60441041852761224</v>
      </c>
      <c r="Q16">
        <v>6.4880051563003551</v>
      </c>
      <c r="R16" s="58">
        <v>1.135400902352562</v>
      </c>
      <c r="S16">
        <v>5.32</v>
      </c>
      <c r="T16" s="8">
        <f t="shared" si="14"/>
        <v>12.775</v>
      </c>
      <c r="U16" s="26"/>
      <c r="V16" s="17"/>
      <c r="W16" s="43">
        <v>4.91</v>
      </c>
      <c r="X16" s="17"/>
      <c r="Y16" s="3"/>
      <c r="Z16" s="1"/>
      <c r="AA16" s="44">
        <v>1.5</v>
      </c>
      <c r="AB16" s="50">
        <v>1</v>
      </c>
      <c r="AC16" s="44">
        <v>1</v>
      </c>
      <c r="AD16" s="27">
        <v>28</v>
      </c>
      <c r="AE16" s="45">
        <v>0.19171099999999999</v>
      </c>
      <c r="AF16" s="45">
        <v>2.2608380000000001</v>
      </c>
      <c r="AG16" s="45">
        <v>1.4</v>
      </c>
      <c r="AH16" s="4">
        <f t="shared" si="4"/>
        <v>77.310212765957445</v>
      </c>
      <c r="AI16" s="4">
        <f t="shared" si="5"/>
        <v>59.452016153706943</v>
      </c>
      <c r="AJ16" s="31" t="s">
        <v>97</v>
      </c>
      <c r="AK16" s="1"/>
      <c r="AL16" s="5">
        <f t="shared" si="6"/>
        <v>301</v>
      </c>
      <c r="AM16" s="3">
        <f t="shared" si="7"/>
        <v>0.53654485049833889</v>
      </c>
      <c r="AN16" s="6">
        <v>46091</v>
      </c>
      <c r="AO16" s="33">
        <v>15</v>
      </c>
      <c r="AP16" s="7">
        <f t="shared" si="8"/>
        <v>36.170212765957444</v>
      </c>
      <c r="AQ16" s="3">
        <f t="shared" ref="AQ16:AQ21" si="15">4*W16</f>
        <v>19.64</v>
      </c>
      <c r="AR16" s="3">
        <f t="shared" si="9"/>
        <v>0</v>
      </c>
      <c r="AS16" s="8">
        <v>-6</v>
      </c>
      <c r="AT16" s="8">
        <f t="shared" si="11"/>
        <v>27.5</v>
      </c>
      <c r="AU16" s="4">
        <f t="shared" si="12"/>
        <v>77.310212765957445</v>
      </c>
      <c r="AV16" s="4">
        <f t="shared" si="13"/>
        <v>59.452016153706943</v>
      </c>
      <c r="AY16">
        <v>15</v>
      </c>
      <c r="AZ16">
        <v>0.60441041852761224</v>
      </c>
      <c r="BA16">
        <v>41</v>
      </c>
      <c r="BB16">
        <v>6.4880051563003551</v>
      </c>
      <c r="BC16">
        <v>1.135400902352562</v>
      </c>
    </row>
    <row r="17" spans="1:55" x14ac:dyDescent="0.25">
      <c r="A17" s="33">
        <v>16</v>
      </c>
      <c r="B17" s="32" t="s">
        <v>100</v>
      </c>
      <c r="C17" s="21"/>
      <c r="D17" s="13" t="s">
        <v>94</v>
      </c>
      <c r="E17" s="33" t="s">
        <v>95</v>
      </c>
      <c r="F17" s="1"/>
      <c r="G17" s="1" t="s">
        <v>68</v>
      </c>
      <c r="H17" s="35">
        <v>45765</v>
      </c>
      <c r="I17" s="33" t="s">
        <v>92</v>
      </c>
      <c r="J17" s="47">
        <v>76.5</v>
      </c>
      <c r="K17" s="23">
        <v>179.5</v>
      </c>
      <c r="L17" s="2">
        <f t="shared" si="0"/>
        <v>103</v>
      </c>
      <c r="M17" s="3">
        <f t="shared" si="1"/>
        <v>0.73049645390070927</v>
      </c>
      <c r="N17" s="3">
        <f t="shared" si="2"/>
        <v>97.399527186761233</v>
      </c>
      <c r="O17" s="3">
        <f t="shared" si="3"/>
        <v>0.55061349693251538</v>
      </c>
      <c r="P17">
        <v>1.9476130680547921</v>
      </c>
      <c r="Q17">
        <v>8.6267999999999994</v>
      </c>
      <c r="R17" s="58">
        <v>1.5096899999999998</v>
      </c>
      <c r="S17">
        <v>6.5</v>
      </c>
      <c r="T17" s="8">
        <f t="shared" si="14"/>
        <v>15.608552631578947</v>
      </c>
      <c r="U17" s="26"/>
      <c r="V17" s="17"/>
      <c r="W17" s="43">
        <v>5.04</v>
      </c>
      <c r="X17" s="18"/>
      <c r="Y17" s="18"/>
      <c r="Z17" s="1"/>
      <c r="AA17" s="44">
        <v>1</v>
      </c>
      <c r="AB17" s="48">
        <v>1.3</v>
      </c>
      <c r="AC17" s="44">
        <v>3</v>
      </c>
      <c r="AD17" s="27">
        <v>30.5</v>
      </c>
      <c r="AE17" s="45">
        <v>0.20542299999999999</v>
      </c>
      <c r="AF17" s="45">
        <v>2.5978880000000002</v>
      </c>
      <c r="AG17" s="45">
        <v>1.45</v>
      </c>
      <c r="AH17" s="4">
        <f t="shared" si="4"/>
        <v>157.48978723404255</v>
      </c>
      <c r="AI17" s="4">
        <f t="shared" si="5"/>
        <v>121.1105886233582</v>
      </c>
      <c r="AJ17" s="31" t="s">
        <v>97</v>
      </c>
      <c r="AK17" s="1"/>
      <c r="AL17" s="5">
        <f t="shared" si="6"/>
        <v>326</v>
      </c>
      <c r="AM17" s="3">
        <f t="shared" si="7"/>
        <v>0.55061349693251538</v>
      </c>
      <c r="AN17" s="6">
        <v>46091</v>
      </c>
      <c r="AO17" s="33">
        <v>16</v>
      </c>
      <c r="AP17" s="7">
        <f t="shared" si="8"/>
        <v>43.829787234042556</v>
      </c>
      <c r="AQ17" s="3">
        <f t="shared" si="15"/>
        <v>20.16</v>
      </c>
      <c r="AR17" s="3">
        <f t="shared" si="9"/>
        <v>0</v>
      </c>
      <c r="AS17" s="8">
        <f>(22-X17)*3</f>
        <v>66</v>
      </c>
      <c r="AT17" s="8">
        <f t="shared" si="11"/>
        <v>27.5</v>
      </c>
      <c r="AU17" s="4">
        <f t="shared" si="12"/>
        <v>157.48978723404255</v>
      </c>
      <c r="AV17" s="4">
        <f t="shared" si="13"/>
        <v>121.1105886233582</v>
      </c>
      <c r="AY17">
        <v>16</v>
      </c>
      <c r="AZ17">
        <v>1.9476130680547921</v>
      </c>
      <c r="BA17">
        <v>61</v>
      </c>
      <c r="BB17">
        <v>8.6267999999999994</v>
      </c>
      <c r="BC17">
        <v>1.5096899999999998</v>
      </c>
    </row>
    <row r="18" spans="1:55" x14ac:dyDescent="0.25">
      <c r="A18" s="33">
        <v>17</v>
      </c>
      <c r="B18" s="32" t="s">
        <v>101</v>
      </c>
      <c r="C18" s="32" t="s">
        <v>102</v>
      </c>
      <c r="D18" s="33" t="s">
        <v>103</v>
      </c>
      <c r="E18" s="33" t="s">
        <v>74</v>
      </c>
      <c r="F18" s="1"/>
      <c r="G18" s="1" t="s">
        <v>68</v>
      </c>
      <c r="H18" s="35">
        <v>45780</v>
      </c>
      <c r="I18" s="33" t="s">
        <v>76</v>
      </c>
      <c r="J18" s="47">
        <v>113</v>
      </c>
      <c r="K18" s="24">
        <v>228.5</v>
      </c>
      <c r="L18" s="2">
        <f t="shared" si="0"/>
        <v>115.5</v>
      </c>
      <c r="M18" s="3">
        <f t="shared" si="1"/>
        <v>0.81914893617021278</v>
      </c>
      <c r="N18" s="3">
        <f t="shared" si="2"/>
        <v>109.21985815602837</v>
      </c>
      <c r="O18" s="3">
        <f t="shared" si="3"/>
        <v>0.73472668810289388</v>
      </c>
      <c r="P18">
        <v>0.1220707481488805</v>
      </c>
      <c r="Q18">
        <v>4.7083957219251369</v>
      </c>
      <c r="R18" s="58">
        <v>0.82396925133689891</v>
      </c>
      <c r="S18">
        <v>6.34</v>
      </c>
      <c r="T18" s="8">
        <f t="shared" si="14"/>
        <v>15.224342105263158</v>
      </c>
      <c r="U18" s="26"/>
      <c r="V18" s="17"/>
      <c r="W18" s="43">
        <v>4.26</v>
      </c>
      <c r="X18" s="17"/>
      <c r="Y18" s="3"/>
      <c r="Z18" s="1"/>
      <c r="AA18" s="44">
        <v>1</v>
      </c>
      <c r="AB18" s="48">
        <v>1</v>
      </c>
      <c r="AC18" s="44">
        <v>1</v>
      </c>
      <c r="AD18" s="27">
        <v>30</v>
      </c>
      <c r="AE18" s="45">
        <v>0.27549400000000002</v>
      </c>
      <c r="AF18" s="45">
        <v>3.1284839999999998</v>
      </c>
      <c r="AG18" s="45">
        <v>1.37</v>
      </c>
      <c r="AH18" s="4">
        <f t="shared" si="4"/>
        <v>159.68893617021277</v>
      </c>
      <c r="AI18" s="4">
        <f t="shared" si="5"/>
        <v>122.80174731248769</v>
      </c>
      <c r="AJ18" s="31" t="s">
        <v>104</v>
      </c>
      <c r="AK18" s="1"/>
      <c r="AL18" s="5">
        <f t="shared" si="6"/>
        <v>311</v>
      </c>
      <c r="AM18" s="3">
        <f t="shared" si="7"/>
        <v>0.73472668810289388</v>
      </c>
      <c r="AN18" s="6">
        <v>46091</v>
      </c>
      <c r="AO18" s="33">
        <v>17</v>
      </c>
      <c r="AP18" s="7">
        <f t="shared" si="8"/>
        <v>49.148936170212764</v>
      </c>
      <c r="AQ18" s="3">
        <f t="shared" si="15"/>
        <v>17.04</v>
      </c>
      <c r="AR18" s="3">
        <f t="shared" si="9"/>
        <v>0</v>
      </c>
      <c r="AS18" s="8">
        <f>(22-X18)*3</f>
        <v>66</v>
      </c>
      <c r="AT18" s="8">
        <f t="shared" si="11"/>
        <v>27.5</v>
      </c>
      <c r="AU18" s="4">
        <f t="shared" si="12"/>
        <v>159.68893617021277</v>
      </c>
      <c r="AV18" s="4">
        <f t="shared" si="13"/>
        <v>122.80174731248769</v>
      </c>
      <c r="AY18">
        <v>17</v>
      </c>
      <c r="AZ18">
        <v>0.1220707481488805</v>
      </c>
      <c r="BA18">
        <v>35</v>
      </c>
      <c r="BB18">
        <v>4.7083957219251369</v>
      </c>
      <c r="BC18">
        <v>0.82396925133689891</v>
      </c>
    </row>
    <row r="19" spans="1:55" x14ac:dyDescent="0.25">
      <c r="A19" s="33">
        <v>18</v>
      </c>
      <c r="B19" s="32" t="s">
        <v>105</v>
      </c>
      <c r="C19" s="32" t="s">
        <v>106</v>
      </c>
      <c r="D19" s="33" t="s">
        <v>103</v>
      </c>
      <c r="E19" s="33" t="s">
        <v>74</v>
      </c>
      <c r="F19" s="1"/>
      <c r="G19" s="1" t="s">
        <v>68</v>
      </c>
      <c r="H19" s="35">
        <v>45785</v>
      </c>
      <c r="I19" s="33" t="s">
        <v>107</v>
      </c>
      <c r="J19" s="47">
        <v>99</v>
      </c>
      <c r="K19" s="24">
        <v>197</v>
      </c>
      <c r="L19" s="2">
        <f t="shared" si="0"/>
        <v>98</v>
      </c>
      <c r="M19" s="3">
        <f t="shared" si="1"/>
        <v>0.69503546099290781</v>
      </c>
      <c r="N19" s="3">
        <f t="shared" si="2"/>
        <v>92.671394799054369</v>
      </c>
      <c r="O19" s="3">
        <f t="shared" si="3"/>
        <v>0.64379084967320266</v>
      </c>
      <c r="P19">
        <v>2.1286308230352362</v>
      </c>
      <c r="Q19">
        <v>10.104187499999998</v>
      </c>
      <c r="R19" s="58">
        <v>1.7682328124999995</v>
      </c>
      <c r="S19">
        <v>6.64</v>
      </c>
      <c r="T19" s="8">
        <f t="shared" si="14"/>
        <v>15.944736842105264</v>
      </c>
      <c r="U19" s="26"/>
      <c r="V19" s="17"/>
      <c r="W19" s="43">
        <v>4.6500000000000004</v>
      </c>
      <c r="X19" s="17"/>
      <c r="Y19" s="3"/>
      <c r="Z19" s="20"/>
      <c r="AA19" s="44">
        <v>2</v>
      </c>
      <c r="AB19" s="48">
        <v>1.4</v>
      </c>
      <c r="AC19" s="44">
        <v>1</v>
      </c>
      <c r="AD19" s="27">
        <v>30</v>
      </c>
      <c r="AE19" s="45">
        <v>0.18720800000000001</v>
      </c>
      <c r="AF19" s="45">
        <v>2.9918420000000001</v>
      </c>
      <c r="AG19" s="45">
        <v>1.52</v>
      </c>
      <c r="AH19" s="4">
        <f t="shared" si="4"/>
        <v>153.80212765957447</v>
      </c>
      <c r="AI19" s="4">
        <f t="shared" si="5"/>
        <v>118.27475634781715</v>
      </c>
      <c r="AJ19" s="31" t="s">
        <v>104</v>
      </c>
      <c r="AK19" s="1"/>
      <c r="AL19" s="5">
        <f t="shared" si="6"/>
        <v>306</v>
      </c>
      <c r="AM19" s="3">
        <f t="shared" si="7"/>
        <v>0.64379084967320266</v>
      </c>
      <c r="AN19" s="6">
        <v>46091</v>
      </c>
      <c r="AO19" s="33">
        <v>18</v>
      </c>
      <c r="AP19" s="7">
        <f t="shared" si="8"/>
        <v>41.702127659574465</v>
      </c>
      <c r="AQ19" s="3">
        <f t="shared" si="15"/>
        <v>18.600000000000001</v>
      </c>
      <c r="AR19" s="3">
        <f t="shared" si="9"/>
        <v>0</v>
      </c>
      <c r="AS19" s="8">
        <f>(22-X19)*3</f>
        <v>66</v>
      </c>
      <c r="AT19" s="8">
        <f t="shared" si="11"/>
        <v>27.5</v>
      </c>
      <c r="AU19" s="4">
        <f t="shared" si="12"/>
        <v>153.80212765957447</v>
      </c>
      <c r="AV19" s="4">
        <f t="shared" si="13"/>
        <v>118.27475634781715</v>
      </c>
      <c r="AY19">
        <v>18</v>
      </c>
      <c r="AZ19">
        <v>2.1286308230352362</v>
      </c>
      <c r="BA19">
        <v>62</v>
      </c>
      <c r="BB19">
        <v>10.104187499999998</v>
      </c>
      <c r="BC19">
        <v>1.7682328124999995</v>
      </c>
    </row>
    <row r="20" spans="1:55" x14ac:dyDescent="0.25">
      <c r="A20" s="33">
        <v>19</v>
      </c>
      <c r="B20" s="32" t="s">
        <v>108</v>
      </c>
      <c r="C20" s="32" t="s">
        <v>109</v>
      </c>
      <c r="D20" s="33" t="s">
        <v>103</v>
      </c>
      <c r="E20" s="33" t="s">
        <v>74</v>
      </c>
      <c r="F20" s="1" t="s">
        <v>110</v>
      </c>
      <c r="G20" s="1" t="s">
        <v>68</v>
      </c>
      <c r="H20" s="35">
        <v>45779</v>
      </c>
      <c r="I20" s="33" t="s">
        <v>69</v>
      </c>
      <c r="J20" s="47">
        <v>95</v>
      </c>
      <c r="K20" s="24">
        <v>189.5</v>
      </c>
      <c r="L20" s="2">
        <f t="shared" si="0"/>
        <v>94.5</v>
      </c>
      <c r="M20" s="3">
        <f t="shared" si="1"/>
        <v>0.67021276595744683</v>
      </c>
      <c r="N20" s="3">
        <f t="shared" si="2"/>
        <v>89.361702127659584</v>
      </c>
      <c r="O20" s="3">
        <f t="shared" si="3"/>
        <v>0.60737179487179482</v>
      </c>
      <c r="P20">
        <v>-2.4441728078842608</v>
      </c>
      <c r="Q20">
        <v>2.7435092024539887</v>
      </c>
      <c r="R20" s="59">
        <v>0.48011411042944796</v>
      </c>
      <c r="S20" s="54">
        <v>6.32</v>
      </c>
      <c r="T20" s="8">
        <f t="shared" si="14"/>
        <v>15.176315789473685</v>
      </c>
      <c r="U20" s="26"/>
      <c r="V20" s="17"/>
      <c r="W20" s="43">
        <v>4.91</v>
      </c>
      <c r="X20" s="17"/>
      <c r="Y20" s="3"/>
      <c r="Z20" s="1"/>
      <c r="AA20" s="52">
        <v>3</v>
      </c>
      <c r="AB20" s="48">
        <v>1.3</v>
      </c>
      <c r="AC20" s="44">
        <v>1</v>
      </c>
      <c r="AD20" s="27">
        <v>28</v>
      </c>
      <c r="AE20" s="45">
        <v>0.19977400000000001</v>
      </c>
      <c r="AF20" s="45">
        <v>3.3107340000000001</v>
      </c>
      <c r="AG20" s="45">
        <v>1.75</v>
      </c>
      <c r="AH20" s="4">
        <f t="shared" si="4"/>
        <v>153.35276595744682</v>
      </c>
      <c r="AI20" s="4">
        <f t="shared" si="5"/>
        <v>117.92919451040989</v>
      </c>
      <c r="AJ20" s="31" t="s">
        <v>104</v>
      </c>
      <c r="AK20" s="1"/>
      <c r="AL20" s="5">
        <f t="shared" si="6"/>
        <v>312</v>
      </c>
      <c r="AM20" s="3">
        <f t="shared" si="7"/>
        <v>0.60737179487179482</v>
      </c>
      <c r="AN20" s="6">
        <v>46091</v>
      </c>
      <c r="AO20" s="33">
        <v>19</v>
      </c>
      <c r="AP20" s="7">
        <f t="shared" si="8"/>
        <v>40.212765957446813</v>
      </c>
      <c r="AQ20" s="3">
        <f t="shared" si="15"/>
        <v>19.64</v>
      </c>
      <c r="AR20" s="3">
        <f t="shared" si="9"/>
        <v>0</v>
      </c>
      <c r="AS20" s="8">
        <f>(22-X20)*3</f>
        <v>66</v>
      </c>
      <c r="AT20" s="8">
        <f t="shared" si="11"/>
        <v>27.5</v>
      </c>
      <c r="AU20" s="4">
        <f t="shared" si="12"/>
        <v>153.35276595744682</v>
      </c>
      <c r="AV20" s="4">
        <f t="shared" si="13"/>
        <v>117.92919451040989</v>
      </c>
      <c r="AY20">
        <v>19</v>
      </c>
      <c r="AZ20">
        <v>-2.4441728078842608</v>
      </c>
      <c r="BA20">
        <v>8</v>
      </c>
      <c r="BB20">
        <v>2.7435092024539887</v>
      </c>
      <c r="BC20">
        <v>0.48011411042944796</v>
      </c>
    </row>
    <row r="21" spans="1:55" x14ac:dyDescent="0.25">
      <c r="A21" s="33">
        <v>20</v>
      </c>
      <c r="B21" s="32" t="s">
        <v>111</v>
      </c>
      <c r="C21" s="21"/>
      <c r="D21" s="33" t="s">
        <v>112</v>
      </c>
      <c r="E21" s="33" t="s">
        <v>95</v>
      </c>
      <c r="F21" s="1"/>
      <c r="G21" s="1" t="s">
        <v>68</v>
      </c>
      <c r="H21" s="22"/>
      <c r="I21" s="33" t="s">
        <v>76</v>
      </c>
      <c r="J21" s="47">
        <v>80.5</v>
      </c>
      <c r="K21" s="24">
        <v>188</v>
      </c>
      <c r="L21" s="2">
        <f t="shared" si="0"/>
        <v>107.5</v>
      </c>
      <c r="M21" s="3">
        <f t="shared" si="1"/>
        <v>0.76241134751773054</v>
      </c>
      <c r="N21" s="3">
        <f t="shared" si="2"/>
        <v>101.65484633569741</v>
      </c>
      <c r="O21" s="3"/>
      <c r="P21">
        <v>-5.2759990048775824</v>
      </c>
      <c r="Q21">
        <v>0.59373658536585372</v>
      </c>
      <c r="R21" s="58">
        <v>0.10390390243902439</v>
      </c>
      <c r="S21">
        <v>6.98</v>
      </c>
      <c r="T21" s="8">
        <f t="shared" si="14"/>
        <v>16.761184210526316</v>
      </c>
      <c r="U21" s="26"/>
      <c r="V21" s="17"/>
      <c r="W21" s="43">
        <v>5.43</v>
      </c>
      <c r="X21" s="17"/>
      <c r="Y21" s="3"/>
      <c r="Z21" s="1"/>
      <c r="AA21" s="44">
        <v>1.1000000000000001</v>
      </c>
      <c r="AB21" s="48">
        <v>1.4</v>
      </c>
      <c r="AC21" s="44">
        <v>1</v>
      </c>
      <c r="AD21" s="27">
        <v>30</v>
      </c>
      <c r="AE21" s="45">
        <v>0.195717</v>
      </c>
      <c r="AF21" s="45">
        <v>2.6112760000000002</v>
      </c>
      <c r="AG21" s="45">
        <v>1.39</v>
      </c>
      <c r="AH21" s="4">
        <f t="shared" si="4"/>
        <v>160.96468085106383</v>
      </c>
      <c r="AI21" s="4">
        <f t="shared" si="5"/>
        <v>123.78280260467234</v>
      </c>
      <c r="AJ21" s="31" t="s">
        <v>113</v>
      </c>
      <c r="AK21" s="1"/>
      <c r="AL21" s="5"/>
      <c r="AM21" s="3"/>
      <c r="AN21" s="6">
        <v>46091</v>
      </c>
      <c r="AO21" s="33">
        <v>20</v>
      </c>
      <c r="AP21" s="7">
        <f t="shared" si="8"/>
        <v>45.744680851063833</v>
      </c>
      <c r="AQ21" s="3">
        <f t="shared" si="15"/>
        <v>21.72</v>
      </c>
      <c r="AR21" s="3">
        <f t="shared" si="9"/>
        <v>0</v>
      </c>
      <c r="AS21" s="8">
        <f>(22-X21)*3</f>
        <v>66</v>
      </c>
      <c r="AT21" s="8">
        <f t="shared" si="11"/>
        <v>27.5</v>
      </c>
      <c r="AU21" s="4">
        <f t="shared" si="12"/>
        <v>160.96468085106383</v>
      </c>
      <c r="AV21" s="4">
        <f t="shared" si="13"/>
        <v>123.78280260467234</v>
      </c>
      <c r="AY21">
        <v>20</v>
      </c>
      <c r="AZ21">
        <v>-5.2759990048775824</v>
      </c>
      <c r="BA21">
        <v>2</v>
      </c>
      <c r="BB21">
        <v>0.59373658536585372</v>
      </c>
      <c r="BC21">
        <v>0.10390390243902439</v>
      </c>
    </row>
    <row r="22" spans="1:55" x14ac:dyDescent="0.25">
      <c r="A22" s="33">
        <v>21</v>
      </c>
      <c r="B22" s="32" t="s">
        <v>114</v>
      </c>
      <c r="C22" s="21"/>
      <c r="D22" s="33" t="s">
        <v>112</v>
      </c>
      <c r="E22" s="33" t="s">
        <v>95</v>
      </c>
      <c r="F22" s="1"/>
      <c r="G22" s="1" t="s">
        <v>68</v>
      </c>
      <c r="H22" s="22"/>
      <c r="I22" s="33" t="s">
        <v>76</v>
      </c>
      <c r="J22" s="47">
        <v>91.5</v>
      </c>
      <c r="K22" s="24">
        <v>199</v>
      </c>
      <c r="L22" s="2">
        <f t="shared" si="0"/>
        <v>107.5</v>
      </c>
      <c r="M22" s="3">
        <f t="shared" si="1"/>
        <v>0.76241134751773054</v>
      </c>
      <c r="N22" s="3">
        <f t="shared" si="2"/>
        <v>101.65484633569741</v>
      </c>
      <c r="O22" s="3"/>
      <c r="P22">
        <v>-5.0154872425943502</v>
      </c>
      <c r="Q22">
        <v>1.1344249394673123</v>
      </c>
      <c r="R22" s="58">
        <v>0.19852436440677965</v>
      </c>
      <c r="S22">
        <v>7.56</v>
      </c>
      <c r="T22" s="8">
        <f t="shared" si="14"/>
        <v>18.153947368421051</v>
      </c>
      <c r="U22" s="26"/>
      <c r="V22" s="17"/>
      <c r="W22" s="43">
        <v>5.56</v>
      </c>
      <c r="X22" s="19"/>
      <c r="Y22" s="3"/>
      <c r="Z22" s="1"/>
      <c r="AA22" s="44">
        <v>1</v>
      </c>
      <c r="AB22" s="48">
        <v>1</v>
      </c>
      <c r="AC22" s="44">
        <v>3</v>
      </c>
      <c r="AD22" s="27">
        <v>30.5</v>
      </c>
      <c r="AE22" s="45">
        <v>0.244255</v>
      </c>
      <c r="AF22" s="45">
        <v>2.8575390000000001</v>
      </c>
      <c r="AG22" s="45">
        <v>1.44</v>
      </c>
      <c r="AH22" s="4">
        <f t="shared" si="4"/>
        <v>89.244680851063833</v>
      </c>
      <c r="AI22" s="4">
        <f t="shared" si="5"/>
        <v>68.629693513483616</v>
      </c>
      <c r="AJ22" s="31" t="s">
        <v>113</v>
      </c>
      <c r="AK22" s="1"/>
      <c r="AL22" s="5"/>
      <c r="AM22" s="3"/>
      <c r="AN22" s="6">
        <v>46091</v>
      </c>
      <c r="AO22" s="33">
        <v>21</v>
      </c>
      <c r="AP22" s="7">
        <f t="shared" si="8"/>
        <v>45.744680851063833</v>
      </c>
      <c r="AQ22" s="3">
        <v>22</v>
      </c>
      <c r="AR22" s="3">
        <f t="shared" si="9"/>
        <v>0</v>
      </c>
      <c r="AS22" s="8">
        <v>-6</v>
      </c>
      <c r="AT22" s="8">
        <f t="shared" si="11"/>
        <v>27.5</v>
      </c>
      <c r="AU22" s="4">
        <f t="shared" si="12"/>
        <v>89.244680851063833</v>
      </c>
      <c r="AV22" s="4">
        <f t="shared" si="13"/>
        <v>68.629693513483616</v>
      </c>
      <c r="AY22">
        <v>21</v>
      </c>
      <c r="AZ22">
        <v>-5.0154872425943502</v>
      </c>
      <c r="BA22">
        <v>3</v>
      </c>
      <c r="BB22">
        <v>1.1344249394673123</v>
      </c>
      <c r="BC22">
        <v>0.19852436440677965</v>
      </c>
    </row>
    <row r="23" spans="1:55" x14ac:dyDescent="0.25">
      <c r="A23" s="33">
        <v>22</v>
      </c>
      <c r="B23" s="32" t="s">
        <v>115</v>
      </c>
      <c r="C23" s="21"/>
      <c r="D23" s="33" t="s">
        <v>116</v>
      </c>
      <c r="E23" s="33" t="s">
        <v>233</v>
      </c>
      <c r="F23" s="1"/>
      <c r="G23" s="1" t="s">
        <v>75</v>
      </c>
      <c r="H23" s="36">
        <v>45777</v>
      </c>
      <c r="I23" s="33" t="s">
        <v>96</v>
      </c>
      <c r="J23" s="47">
        <v>63.5</v>
      </c>
      <c r="K23" s="24">
        <v>175</v>
      </c>
      <c r="L23" s="2">
        <f t="shared" si="0"/>
        <v>111.5</v>
      </c>
      <c r="M23" s="3">
        <f t="shared" si="1"/>
        <v>0.79078014184397161</v>
      </c>
      <c r="N23" s="3">
        <f t="shared" si="2"/>
        <v>105.43735224586288</v>
      </c>
      <c r="O23" s="3">
        <f t="shared" ref="O23:O69" si="16">K23/AL23</f>
        <v>0.5573248407643312</v>
      </c>
      <c r="P23">
        <v>0.76339875812968927</v>
      </c>
      <c r="Q23">
        <v>8.400068181818181</v>
      </c>
      <c r="R23" s="58">
        <v>1.4700119318181817</v>
      </c>
      <c r="S23">
        <v>8.0399999999999991</v>
      </c>
      <c r="T23" s="8">
        <f t="shared" si="14"/>
        <v>19.306578947368418</v>
      </c>
      <c r="U23" s="26"/>
      <c r="V23" s="17"/>
      <c r="W23" s="43">
        <v>6.2</v>
      </c>
      <c r="X23" s="19"/>
      <c r="Y23" s="3"/>
      <c r="Z23" s="1"/>
      <c r="AA23" s="44">
        <v>1.9</v>
      </c>
      <c r="AB23" s="48">
        <v>1</v>
      </c>
      <c r="AC23" s="44">
        <v>1</v>
      </c>
      <c r="AD23" s="27">
        <v>30.5</v>
      </c>
      <c r="AE23" s="45">
        <v>0.20713300000000001</v>
      </c>
      <c r="AF23" s="45">
        <v>2.4827889999999999</v>
      </c>
      <c r="AG23" s="45">
        <v>1.42</v>
      </c>
      <c r="AH23" s="4">
        <f t="shared" si="4"/>
        <v>90.946808510638306</v>
      </c>
      <c r="AI23" s="4">
        <f t="shared" si="5"/>
        <v>69.938639867299031</v>
      </c>
      <c r="AJ23" s="31" t="s">
        <v>117</v>
      </c>
      <c r="AK23" s="1"/>
      <c r="AL23" s="5">
        <f t="shared" ref="AL23:AL69" si="17">AN23-H23</f>
        <v>314</v>
      </c>
      <c r="AM23" s="3">
        <f t="shared" ref="AM23:AM69" si="18">K23/AL23</f>
        <v>0.5573248407643312</v>
      </c>
      <c r="AN23" s="6">
        <v>46091</v>
      </c>
      <c r="AO23" s="33">
        <v>22</v>
      </c>
      <c r="AP23" s="7">
        <f t="shared" si="8"/>
        <v>47.446808510638299</v>
      </c>
      <c r="AQ23" s="3">
        <v>22</v>
      </c>
      <c r="AR23" s="3">
        <f t="shared" si="9"/>
        <v>0</v>
      </c>
      <c r="AS23" s="8">
        <v>-6</v>
      </c>
      <c r="AT23" s="8">
        <f t="shared" si="11"/>
        <v>27.5</v>
      </c>
      <c r="AU23" s="4">
        <f t="shared" si="12"/>
        <v>90.946808510638306</v>
      </c>
      <c r="AV23" s="4">
        <f t="shared" si="13"/>
        <v>69.938639867299031</v>
      </c>
      <c r="AY23">
        <v>22</v>
      </c>
      <c r="AZ23">
        <v>0.76339875812968927</v>
      </c>
      <c r="BA23">
        <v>44</v>
      </c>
      <c r="BB23">
        <v>8.400068181818181</v>
      </c>
      <c r="BC23">
        <v>1.4700119318181817</v>
      </c>
    </row>
    <row r="24" spans="1:55" x14ac:dyDescent="0.25">
      <c r="A24" s="33">
        <v>23</v>
      </c>
      <c r="B24" s="32" t="s">
        <v>118</v>
      </c>
      <c r="C24" s="1"/>
      <c r="D24" s="33" t="s">
        <v>116</v>
      </c>
      <c r="E24" s="33" t="s">
        <v>233</v>
      </c>
      <c r="F24" s="1"/>
      <c r="G24" s="1" t="s">
        <v>68</v>
      </c>
      <c r="H24" s="36">
        <v>45761</v>
      </c>
      <c r="I24" s="33" t="s">
        <v>96</v>
      </c>
      <c r="J24" s="47">
        <v>69.5</v>
      </c>
      <c r="K24" s="24">
        <v>178.5</v>
      </c>
      <c r="L24" s="2">
        <f t="shared" si="0"/>
        <v>109</v>
      </c>
      <c r="M24" s="3">
        <f t="shared" si="1"/>
        <v>0.77304964539007093</v>
      </c>
      <c r="N24" s="3">
        <f t="shared" si="2"/>
        <v>103.07328605200945</v>
      </c>
      <c r="O24" s="3">
        <f t="shared" si="16"/>
        <v>0.54090909090909089</v>
      </c>
      <c r="P24">
        <v>0.57883116269559753</v>
      </c>
      <c r="Q24">
        <v>7.5586790145028813</v>
      </c>
      <c r="R24" s="58">
        <v>1.3227688275380041</v>
      </c>
      <c r="S24">
        <v>7.94</v>
      </c>
      <c r="T24" s="8">
        <f t="shared" si="14"/>
        <v>19.066447368421052</v>
      </c>
      <c r="U24" s="26"/>
      <c r="V24" s="17"/>
      <c r="W24" s="43">
        <v>6.2</v>
      </c>
      <c r="X24" s="17"/>
      <c r="Y24" s="3"/>
      <c r="Z24" s="20"/>
      <c r="AA24" s="44">
        <v>1.1000000000000001</v>
      </c>
      <c r="AB24" s="48">
        <v>1</v>
      </c>
      <c r="AC24" s="44">
        <v>1</v>
      </c>
      <c r="AD24" s="27">
        <v>33</v>
      </c>
      <c r="AE24" s="45">
        <v>0.219974</v>
      </c>
      <c r="AF24" s="45">
        <v>2.5743149999999999</v>
      </c>
      <c r="AG24" s="45">
        <v>1.45</v>
      </c>
      <c r="AH24" s="4">
        <f t="shared" si="4"/>
        <v>161.88297872340425</v>
      </c>
      <c r="AI24" s="4">
        <f t="shared" si="5"/>
        <v>124.48897916255575</v>
      </c>
      <c r="AJ24" s="31" t="s">
        <v>117</v>
      </c>
      <c r="AK24" s="1"/>
      <c r="AL24" s="5">
        <f t="shared" si="17"/>
        <v>330</v>
      </c>
      <c r="AM24" s="3">
        <f t="shared" si="18"/>
        <v>0.54090909090909089</v>
      </c>
      <c r="AN24" s="6">
        <v>46091</v>
      </c>
      <c r="AO24" s="33">
        <v>23</v>
      </c>
      <c r="AP24" s="7">
        <f t="shared" si="8"/>
        <v>46.382978723404257</v>
      </c>
      <c r="AQ24" s="3">
        <v>22</v>
      </c>
      <c r="AR24" s="3">
        <f t="shared" si="9"/>
        <v>0</v>
      </c>
      <c r="AS24" s="8">
        <f t="shared" ref="AS24:AS32" si="19">(22-X24)*3</f>
        <v>66</v>
      </c>
      <c r="AT24" s="8">
        <f t="shared" si="11"/>
        <v>27.5</v>
      </c>
      <c r="AU24" s="4">
        <f t="shared" si="12"/>
        <v>161.88297872340425</v>
      </c>
      <c r="AV24" s="4">
        <f t="shared" si="13"/>
        <v>124.48897916255575</v>
      </c>
      <c r="AY24">
        <v>23</v>
      </c>
      <c r="AZ24">
        <v>0.57883116269559753</v>
      </c>
      <c r="BA24">
        <v>40</v>
      </c>
      <c r="BB24">
        <v>7.5586790145028813</v>
      </c>
      <c r="BC24">
        <v>1.3227688275380041</v>
      </c>
    </row>
    <row r="25" spans="1:55" x14ac:dyDescent="0.25">
      <c r="A25" s="33">
        <v>24</v>
      </c>
      <c r="B25" s="32" t="s">
        <v>119</v>
      </c>
      <c r="C25" s="21"/>
      <c r="D25" s="33" t="s">
        <v>120</v>
      </c>
      <c r="E25" s="33" t="s">
        <v>121</v>
      </c>
      <c r="F25" s="1"/>
      <c r="G25" s="1" t="s">
        <v>68</v>
      </c>
      <c r="H25" s="36">
        <v>45777</v>
      </c>
      <c r="I25" s="33" t="s">
        <v>96</v>
      </c>
      <c r="J25" s="47">
        <v>63.5</v>
      </c>
      <c r="K25" s="24">
        <v>154</v>
      </c>
      <c r="L25" s="2">
        <f t="shared" si="0"/>
        <v>90.5</v>
      </c>
      <c r="M25" s="3">
        <f t="shared" si="1"/>
        <v>0.64184397163120566</v>
      </c>
      <c r="N25" s="3">
        <f t="shared" si="2"/>
        <v>85.579196217494086</v>
      </c>
      <c r="O25" s="3">
        <f t="shared" si="16"/>
        <v>0.49044585987261147</v>
      </c>
      <c r="P25">
        <v>-1.995698245428275</v>
      </c>
      <c r="Q25">
        <v>3.391132075471698</v>
      </c>
      <c r="R25" s="58">
        <v>0.59344811320754709</v>
      </c>
      <c r="S25">
        <v>5.98</v>
      </c>
      <c r="T25" s="8">
        <f t="shared" si="14"/>
        <v>14.359868421052633</v>
      </c>
      <c r="U25" s="26"/>
      <c r="V25" s="17"/>
      <c r="W25" s="43">
        <v>5.43</v>
      </c>
      <c r="X25" s="17"/>
      <c r="Y25" s="3"/>
      <c r="Z25" s="1"/>
      <c r="AA25" s="44">
        <v>1.4</v>
      </c>
      <c r="AB25" s="48">
        <v>1.7</v>
      </c>
      <c r="AC25" s="44">
        <v>4</v>
      </c>
      <c r="AD25" s="27">
        <v>31</v>
      </c>
      <c r="AE25" s="45">
        <v>0.16691</v>
      </c>
      <c r="AF25" s="45">
        <v>1.986354</v>
      </c>
      <c r="AG25" s="45">
        <v>1.29</v>
      </c>
      <c r="AH25" s="4">
        <f t="shared" si="4"/>
        <v>153.73063829787233</v>
      </c>
      <c r="AI25" s="4">
        <f t="shared" si="5"/>
        <v>118.21978060095688</v>
      </c>
      <c r="AJ25" s="31" t="s">
        <v>122</v>
      </c>
      <c r="AK25" s="1"/>
      <c r="AL25" s="5">
        <f t="shared" si="17"/>
        <v>314</v>
      </c>
      <c r="AM25" s="3">
        <f t="shared" si="18"/>
        <v>0.49044585987261147</v>
      </c>
      <c r="AN25" s="6">
        <v>46091</v>
      </c>
      <c r="AO25" s="33">
        <v>24</v>
      </c>
      <c r="AP25" s="7">
        <f t="shared" si="8"/>
        <v>38.51063829787234</v>
      </c>
      <c r="AQ25" s="3">
        <f>4*W25</f>
        <v>21.72</v>
      </c>
      <c r="AR25" s="3">
        <f t="shared" si="9"/>
        <v>0</v>
      </c>
      <c r="AS25" s="8">
        <f t="shared" si="19"/>
        <v>66</v>
      </c>
      <c r="AT25" s="8">
        <f t="shared" si="11"/>
        <v>27.5</v>
      </c>
      <c r="AU25" s="4">
        <f t="shared" si="12"/>
        <v>153.73063829787233</v>
      </c>
      <c r="AV25" s="4">
        <f t="shared" si="13"/>
        <v>118.21978060095688</v>
      </c>
      <c r="AY25">
        <v>24</v>
      </c>
      <c r="AZ25">
        <v>-1.995698245428275</v>
      </c>
      <c r="BA25">
        <v>9</v>
      </c>
      <c r="BB25">
        <v>3.391132075471698</v>
      </c>
      <c r="BC25">
        <v>0.59344811320754709</v>
      </c>
    </row>
    <row r="26" spans="1:55" x14ac:dyDescent="0.25">
      <c r="A26" s="33">
        <v>25</v>
      </c>
      <c r="B26" s="32" t="s">
        <v>123</v>
      </c>
      <c r="C26" s="21"/>
      <c r="D26" s="33" t="s">
        <v>120</v>
      </c>
      <c r="E26" s="33" t="s">
        <v>121</v>
      </c>
      <c r="F26" s="1"/>
      <c r="G26" s="1" t="s">
        <v>75</v>
      </c>
      <c r="H26" s="36">
        <v>45761</v>
      </c>
      <c r="I26" s="33" t="s">
        <v>96</v>
      </c>
      <c r="J26" s="47">
        <v>69.5</v>
      </c>
      <c r="K26" s="23">
        <v>148</v>
      </c>
      <c r="L26" s="2">
        <f t="shared" si="0"/>
        <v>78.5</v>
      </c>
      <c r="M26" s="3">
        <f t="shared" si="1"/>
        <v>0.55673758865248224</v>
      </c>
      <c r="N26" s="3">
        <f t="shared" si="2"/>
        <v>74.231678486997637</v>
      </c>
      <c r="O26" s="3">
        <f t="shared" si="16"/>
        <v>0.44848484848484849</v>
      </c>
      <c r="P26">
        <v>-0.76813905357120049</v>
      </c>
      <c r="Q26">
        <v>5.5326315789473686</v>
      </c>
      <c r="R26" s="58">
        <v>0.96821052631578941</v>
      </c>
      <c r="S26">
        <v>6.48</v>
      </c>
      <c r="T26" s="8">
        <f t="shared" si="14"/>
        <v>15.560526315789474</v>
      </c>
      <c r="U26" s="26"/>
      <c r="V26" s="17"/>
      <c r="W26" s="43">
        <v>5.43</v>
      </c>
      <c r="X26" s="17"/>
      <c r="Y26" s="3"/>
      <c r="Z26" s="1"/>
      <c r="AA26" s="44">
        <v>1.9</v>
      </c>
      <c r="AB26" s="48">
        <v>2</v>
      </c>
      <c r="AC26" s="44">
        <v>1.5</v>
      </c>
      <c r="AD26" s="27">
        <v>28</v>
      </c>
      <c r="AE26" s="45">
        <v>0.155921</v>
      </c>
      <c r="AF26" s="45">
        <v>2.039965</v>
      </c>
      <c r="AG26" s="45">
        <v>1.38</v>
      </c>
      <c r="AH26" s="4">
        <f t="shared" si="4"/>
        <v>148.62425531914894</v>
      </c>
      <c r="AI26" s="4">
        <f t="shared" si="5"/>
        <v>114.29294153951071</v>
      </c>
      <c r="AJ26" s="31" t="s">
        <v>122</v>
      </c>
      <c r="AK26" s="1"/>
      <c r="AL26" s="5">
        <f t="shared" si="17"/>
        <v>330</v>
      </c>
      <c r="AM26" s="3">
        <f t="shared" si="18"/>
        <v>0.44848484848484849</v>
      </c>
      <c r="AN26" s="6">
        <v>46091</v>
      </c>
      <c r="AO26" s="33">
        <v>25</v>
      </c>
      <c r="AP26" s="7">
        <f t="shared" si="8"/>
        <v>33.404255319148938</v>
      </c>
      <c r="AQ26" s="3">
        <f>4*W26</f>
        <v>21.72</v>
      </c>
      <c r="AR26" s="3">
        <f t="shared" si="9"/>
        <v>0</v>
      </c>
      <c r="AS26" s="8">
        <f t="shared" si="19"/>
        <v>66</v>
      </c>
      <c r="AT26" s="8">
        <f t="shared" si="11"/>
        <v>27.5</v>
      </c>
      <c r="AU26" s="4">
        <f t="shared" si="12"/>
        <v>148.62425531914894</v>
      </c>
      <c r="AV26" s="4">
        <f t="shared" si="13"/>
        <v>114.29294153951071</v>
      </c>
      <c r="AY26">
        <v>25</v>
      </c>
      <c r="AZ26">
        <v>-0.76813905357120049</v>
      </c>
      <c r="BA26">
        <v>18</v>
      </c>
      <c r="BB26">
        <v>5.5326315789473686</v>
      </c>
      <c r="BC26">
        <v>0.96821052631578941</v>
      </c>
    </row>
    <row r="27" spans="1:55" x14ac:dyDescent="0.25">
      <c r="A27" s="33">
        <v>26</v>
      </c>
      <c r="B27" s="32" t="s">
        <v>124</v>
      </c>
      <c r="C27" s="32" t="s">
        <v>125</v>
      </c>
      <c r="D27" s="33" t="s">
        <v>126</v>
      </c>
      <c r="E27" s="33" t="s">
        <v>74</v>
      </c>
      <c r="F27" s="1"/>
      <c r="G27" s="1" t="s">
        <v>68</v>
      </c>
      <c r="H27" s="35">
        <v>45758</v>
      </c>
      <c r="I27" s="33" t="s">
        <v>69</v>
      </c>
      <c r="J27" s="47">
        <v>133</v>
      </c>
      <c r="K27" s="24">
        <v>238.5</v>
      </c>
      <c r="L27" s="2">
        <f t="shared" si="0"/>
        <v>105.5</v>
      </c>
      <c r="M27" s="3">
        <f t="shared" si="1"/>
        <v>0.74822695035460995</v>
      </c>
      <c r="N27" s="3">
        <f t="shared" si="2"/>
        <v>99.763593380614651</v>
      </c>
      <c r="O27" s="3">
        <f t="shared" si="16"/>
        <v>0.71621621621621623</v>
      </c>
      <c r="P27">
        <v>1.0362770250242539</v>
      </c>
      <c r="Q27">
        <v>8.3825217391304374</v>
      </c>
      <c r="R27" s="58">
        <v>1.4669413043478265</v>
      </c>
      <c r="S27">
        <v>8.6</v>
      </c>
      <c r="T27" s="8">
        <f t="shared" si="14"/>
        <v>20.651315789473681</v>
      </c>
      <c r="U27" s="26"/>
      <c r="V27" s="17"/>
      <c r="W27" s="43">
        <v>5.69</v>
      </c>
      <c r="X27" s="18"/>
      <c r="Y27" s="18"/>
      <c r="Z27" s="1"/>
      <c r="AA27" s="44">
        <v>1.6</v>
      </c>
      <c r="AB27" s="48">
        <v>1.3</v>
      </c>
      <c r="AC27" s="44">
        <v>1</v>
      </c>
      <c r="AD27" s="27">
        <v>33</v>
      </c>
      <c r="AE27" s="45">
        <v>0.20951900000000001</v>
      </c>
      <c r="AF27" s="45">
        <v>2.9684520000000001</v>
      </c>
      <c r="AG27" s="45">
        <v>1.25</v>
      </c>
      <c r="AH27" s="4">
        <f t="shared" si="4"/>
        <v>160.39361702127661</v>
      </c>
      <c r="AI27" s="4">
        <f t="shared" si="5"/>
        <v>123.34365110296727</v>
      </c>
      <c r="AJ27" s="31" t="s">
        <v>127</v>
      </c>
      <c r="AK27" s="1"/>
      <c r="AL27" s="5">
        <f t="shared" si="17"/>
        <v>333</v>
      </c>
      <c r="AM27" s="3">
        <f t="shared" si="18"/>
        <v>0.71621621621621623</v>
      </c>
      <c r="AN27" s="6">
        <v>46091</v>
      </c>
      <c r="AO27" s="33">
        <v>26</v>
      </c>
      <c r="AP27" s="7">
        <f t="shared" si="8"/>
        <v>44.893617021276597</v>
      </c>
      <c r="AQ27" s="3">
        <v>22</v>
      </c>
      <c r="AR27" s="3">
        <f t="shared" si="9"/>
        <v>0</v>
      </c>
      <c r="AS27" s="8">
        <f t="shared" si="19"/>
        <v>66</v>
      </c>
      <c r="AT27" s="8">
        <f t="shared" si="11"/>
        <v>27.5</v>
      </c>
      <c r="AU27" s="4">
        <f t="shared" si="12"/>
        <v>160.39361702127661</v>
      </c>
      <c r="AV27" s="4">
        <f t="shared" si="13"/>
        <v>123.34365110296727</v>
      </c>
      <c r="AY27">
        <v>26</v>
      </c>
      <c r="AZ27">
        <v>1.0362770250242539</v>
      </c>
      <c r="BA27">
        <v>50</v>
      </c>
      <c r="BB27">
        <v>8.3825217391304374</v>
      </c>
      <c r="BC27">
        <v>1.4669413043478265</v>
      </c>
    </row>
    <row r="28" spans="1:55" x14ac:dyDescent="0.25">
      <c r="A28" s="33">
        <v>27</v>
      </c>
      <c r="B28" s="32" t="s">
        <v>128</v>
      </c>
      <c r="C28" s="32" t="s">
        <v>129</v>
      </c>
      <c r="D28" s="33" t="s">
        <v>130</v>
      </c>
      <c r="E28" s="33" t="s">
        <v>74</v>
      </c>
      <c r="F28" s="1"/>
      <c r="G28" s="1" t="s">
        <v>68</v>
      </c>
      <c r="H28" s="35">
        <v>45741</v>
      </c>
      <c r="I28" s="33" t="s">
        <v>76</v>
      </c>
      <c r="J28" s="47">
        <v>127</v>
      </c>
      <c r="K28" s="23">
        <v>212</v>
      </c>
      <c r="L28" s="2">
        <f t="shared" si="0"/>
        <v>85</v>
      </c>
      <c r="M28" s="3">
        <f t="shared" si="1"/>
        <v>0.6028368794326241</v>
      </c>
      <c r="N28" s="3">
        <f t="shared" si="2"/>
        <v>80.378250591016538</v>
      </c>
      <c r="O28" s="3">
        <f t="shared" si="16"/>
        <v>0.60571428571428576</v>
      </c>
      <c r="P28">
        <v>1.752739967369799E-3</v>
      </c>
      <c r="Q28">
        <v>7.4500588235294138</v>
      </c>
      <c r="R28" s="58">
        <v>1.3037602941176474</v>
      </c>
      <c r="S28">
        <v>7.28</v>
      </c>
      <c r="T28" s="8">
        <f t="shared" si="14"/>
        <v>17.481578947368423</v>
      </c>
      <c r="U28" s="26"/>
      <c r="V28" s="17"/>
      <c r="W28" s="43">
        <v>4.6500000000000004</v>
      </c>
      <c r="X28" s="17"/>
      <c r="Y28" s="3"/>
      <c r="Z28" s="1"/>
      <c r="AA28" s="44">
        <v>1.3</v>
      </c>
      <c r="AB28" s="48">
        <v>1</v>
      </c>
      <c r="AC28" s="44">
        <v>4</v>
      </c>
      <c r="AD28" s="27">
        <v>31</v>
      </c>
      <c r="AE28" s="45">
        <v>0.26458399999999999</v>
      </c>
      <c r="AF28" s="45">
        <v>2.6343570000000001</v>
      </c>
      <c r="AG28" s="45">
        <v>1.24</v>
      </c>
      <c r="AH28" s="4">
        <f t="shared" si="4"/>
        <v>148.27021276595744</v>
      </c>
      <c r="AI28" s="4">
        <f t="shared" si="5"/>
        <v>114.02068069791709</v>
      </c>
      <c r="AJ28" s="31" t="s">
        <v>127</v>
      </c>
      <c r="AK28" s="1"/>
      <c r="AL28" s="5">
        <f t="shared" si="17"/>
        <v>350</v>
      </c>
      <c r="AM28" s="3">
        <f t="shared" si="18"/>
        <v>0.60571428571428576</v>
      </c>
      <c r="AN28" s="6">
        <v>46091</v>
      </c>
      <c r="AO28" s="33">
        <v>27</v>
      </c>
      <c r="AP28" s="7">
        <f t="shared" si="8"/>
        <v>36.170212765957444</v>
      </c>
      <c r="AQ28" s="3">
        <f>4*W28</f>
        <v>18.600000000000001</v>
      </c>
      <c r="AR28" s="3">
        <f t="shared" si="9"/>
        <v>0</v>
      </c>
      <c r="AS28" s="8">
        <f t="shared" si="19"/>
        <v>66</v>
      </c>
      <c r="AT28" s="8">
        <f t="shared" si="11"/>
        <v>27.5</v>
      </c>
      <c r="AU28" s="4">
        <f t="shared" si="12"/>
        <v>148.27021276595744</v>
      </c>
      <c r="AV28" s="4">
        <f t="shared" si="13"/>
        <v>114.02068069791709</v>
      </c>
      <c r="AY28">
        <v>27</v>
      </c>
      <c r="AZ28">
        <v>1.752739967369799E-3</v>
      </c>
      <c r="BA28">
        <v>30</v>
      </c>
      <c r="BB28">
        <v>7.4500588235294138</v>
      </c>
      <c r="BC28">
        <v>1.3037602941176474</v>
      </c>
    </row>
    <row r="29" spans="1:55" x14ac:dyDescent="0.25">
      <c r="A29" s="33">
        <v>28</v>
      </c>
      <c r="B29" s="32" t="s">
        <v>131</v>
      </c>
      <c r="C29" s="32" t="s">
        <v>132</v>
      </c>
      <c r="D29" s="33" t="s">
        <v>133</v>
      </c>
      <c r="E29" s="33" t="s">
        <v>74</v>
      </c>
      <c r="F29" s="1"/>
      <c r="G29" s="1" t="s">
        <v>68</v>
      </c>
      <c r="H29" s="35">
        <v>45752</v>
      </c>
      <c r="I29" s="33" t="s">
        <v>76</v>
      </c>
      <c r="J29" s="47">
        <v>104</v>
      </c>
      <c r="K29" s="24">
        <v>209</v>
      </c>
      <c r="L29" s="2">
        <f t="shared" si="0"/>
        <v>105</v>
      </c>
      <c r="M29" s="3">
        <f t="shared" si="1"/>
        <v>0.74468085106382975</v>
      </c>
      <c r="N29" s="3">
        <f t="shared" si="2"/>
        <v>99.290780141843967</v>
      </c>
      <c r="O29" s="3">
        <f t="shared" si="16"/>
        <v>0.61651917404129797</v>
      </c>
      <c r="P29">
        <v>0.7407187577211376</v>
      </c>
      <c r="Q29">
        <v>7.0073114754098338</v>
      </c>
      <c r="R29" s="58">
        <v>1.2262795081967208</v>
      </c>
      <c r="S29">
        <v>7.68</v>
      </c>
      <c r="T29" s="8">
        <f t="shared" si="14"/>
        <v>18.442105263157895</v>
      </c>
      <c r="U29" s="26"/>
      <c r="V29" s="17"/>
      <c r="W29" s="43">
        <v>5.43</v>
      </c>
      <c r="X29" s="18"/>
      <c r="Y29" s="18"/>
      <c r="Z29" s="1"/>
      <c r="AA29" s="44">
        <v>2</v>
      </c>
      <c r="AB29" s="48">
        <v>1</v>
      </c>
      <c r="AC29" s="44">
        <v>1.5</v>
      </c>
      <c r="AD29" s="42">
        <v>32.5</v>
      </c>
      <c r="AE29" s="45">
        <v>0.14873700000000001</v>
      </c>
      <c r="AF29" s="45">
        <v>2.5449549999999999</v>
      </c>
      <c r="AG29" s="45">
        <v>1.22</v>
      </c>
      <c r="AH29" s="4">
        <f t="shared" si="4"/>
        <v>127.40085106382978</v>
      </c>
      <c r="AI29" s="4">
        <f t="shared" si="5"/>
        <v>97.972016690374943</v>
      </c>
      <c r="AJ29" s="31" t="s">
        <v>127</v>
      </c>
      <c r="AK29" s="1"/>
      <c r="AL29" s="5">
        <f t="shared" si="17"/>
        <v>339</v>
      </c>
      <c r="AM29" s="3">
        <f t="shared" si="18"/>
        <v>0.61651917404129797</v>
      </c>
      <c r="AN29" s="6">
        <v>46091</v>
      </c>
      <c r="AO29" s="33">
        <v>28</v>
      </c>
      <c r="AP29" s="7">
        <f t="shared" si="8"/>
        <v>44.680851063829785</v>
      </c>
      <c r="AQ29" s="3">
        <f>4*W29</f>
        <v>21.72</v>
      </c>
      <c r="AR29" s="3">
        <f t="shared" si="9"/>
        <v>0</v>
      </c>
      <c r="AS29" s="8">
        <f t="shared" si="19"/>
        <v>66</v>
      </c>
      <c r="AT29" s="8">
        <v>-5</v>
      </c>
      <c r="AU29" s="4">
        <f t="shared" si="12"/>
        <v>127.40085106382978</v>
      </c>
      <c r="AV29" s="4">
        <f t="shared" si="13"/>
        <v>97.972016690374943</v>
      </c>
      <c r="AY29">
        <v>28</v>
      </c>
      <c r="AZ29">
        <v>0.7407187577211376</v>
      </c>
      <c r="BA29">
        <v>43</v>
      </c>
      <c r="BB29">
        <v>7.0073114754098338</v>
      </c>
      <c r="BC29">
        <v>1.2262795081967208</v>
      </c>
    </row>
    <row r="30" spans="1:55" x14ac:dyDescent="0.25">
      <c r="A30" s="33">
        <v>29</v>
      </c>
      <c r="B30" s="32" t="s">
        <v>134</v>
      </c>
      <c r="C30" s="21"/>
      <c r="D30" s="33" t="s">
        <v>135</v>
      </c>
      <c r="E30" s="33" t="s">
        <v>74</v>
      </c>
      <c r="F30" s="1"/>
      <c r="G30" s="1" t="s">
        <v>68</v>
      </c>
      <c r="H30" s="35">
        <v>45687</v>
      </c>
      <c r="I30" s="33" t="s">
        <v>136</v>
      </c>
      <c r="J30" s="47">
        <v>122.5</v>
      </c>
      <c r="K30" s="24">
        <v>212</v>
      </c>
      <c r="L30" s="2">
        <f t="shared" si="0"/>
        <v>89.5</v>
      </c>
      <c r="M30" s="3">
        <f t="shared" si="1"/>
        <v>0.63475177304964536</v>
      </c>
      <c r="N30" s="3">
        <f t="shared" si="2"/>
        <v>84.633569739952719</v>
      </c>
      <c r="O30" s="3">
        <f t="shared" si="16"/>
        <v>0.52475247524752477</v>
      </c>
      <c r="P30">
        <v>1.3331043331319039</v>
      </c>
      <c r="Q30">
        <v>15.3021040327294</v>
      </c>
      <c r="R30" s="58">
        <v>2.6778682057276448</v>
      </c>
      <c r="S30">
        <v>7.66</v>
      </c>
      <c r="T30" s="8">
        <f t="shared" si="14"/>
        <v>18.394078947368421</v>
      </c>
      <c r="U30" s="26"/>
      <c r="V30" s="17"/>
      <c r="W30" s="43">
        <v>5.43</v>
      </c>
      <c r="X30" s="17"/>
      <c r="Y30" s="3"/>
      <c r="Z30" s="1"/>
      <c r="AA30" s="44">
        <v>1.8</v>
      </c>
      <c r="AB30" s="48">
        <v>1</v>
      </c>
      <c r="AC30" s="44">
        <v>1</v>
      </c>
      <c r="AD30" s="27">
        <v>32</v>
      </c>
      <c r="AE30" s="45">
        <v>0.22683600000000001</v>
      </c>
      <c r="AF30" s="45">
        <v>3.010707</v>
      </c>
      <c r="AG30" s="45">
        <v>1.42</v>
      </c>
      <c r="AH30" s="4">
        <f t="shared" si="4"/>
        <v>153.30510638297872</v>
      </c>
      <c r="AI30" s="4">
        <f t="shared" si="5"/>
        <v>117.89254401250304</v>
      </c>
      <c r="AJ30" s="31" t="s">
        <v>137</v>
      </c>
      <c r="AK30" s="1"/>
      <c r="AL30" s="5">
        <f t="shared" si="17"/>
        <v>404</v>
      </c>
      <c r="AM30" s="3">
        <f t="shared" si="18"/>
        <v>0.52475247524752477</v>
      </c>
      <c r="AN30" s="6">
        <v>46091</v>
      </c>
      <c r="AO30" s="33">
        <v>29</v>
      </c>
      <c r="AP30" s="7">
        <f t="shared" si="8"/>
        <v>38.085106382978722</v>
      </c>
      <c r="AQ30" s="3">
        <f>4*W30</f>
        <v>21.72</v>
      </c>
      <c r="AR30" s="3">
        <f t="shared" si="9"/>
        <v>0</v>
      </c>
      <c r="AS30" s="8">
        <f t="shared" si="19"/>
        <v>66</v>
      </c>
      <c r="AT30" s="8">
        <f>(22-Y30)*1.25</f>
        <v>27.5</v>
      </c>
      <c r="AU30" s="4">
        <f t="shared" si="12"/>
        <v>153.30510638297872</v>
      </c>
      <c r="AV30" s="4">
        <f t="shared" si="13"/>
        <v>117.89254401250304</v>
      </c>
      <c r="AY30">
        <v>29</v>
      </c>
      <c r="AZ30">
        <v>1.3331043331319039</v>
      </c>
      <c r="BA30">
        <v>51</v>
      </c>
      <c r="BB30">
        <v>15.3021040327294</v>
      </c>
      <c r="BC30">
        <v>2.6778682057276448</v>
      </c>
    </row>
    <row r="31" spans="1:55" x14ac:dyDescent="0.25">
      <c r="A31" s="33">
        <v>30</v>
      </c>
      <c r="B31" s="32" t="s">
        <v>138</v>
      </c>
      <c r="C31" s="21"/>
      <c r="D31" s="33" t="s">
        <v>135</v>
      </c>
      <c r="E31" s="33" t="s">
        <v>74</v>
      </c>
      <c r="F31" s="1"/>
      <c r="G31" s="1" t="s">
        <v>68</v>
      </c>
      <c r="H31" s="35">
        <v>45684</v>
      </c>
      <c r="I31" s="33" t="s">
        <v>69</v>
      </c>
      <c r="J31" s="47">
        <v>148</v>
      </c>
      <c r="K31" s="24">
        <v>264.5</v>
      </c>
      <c r="L31" s="2">
        <f t="shared" si="0"/>
        <v>116.5</v>
      </c>
      <c r="M31" s="3">
        <f t="shared" si="1"/>
        <v>0.82624113475177308</v>
      </c>
      <c r="N31" s="3">
        <f t="shared" si="2"/>
        <v>110.16548463356975</v>
      </c>
      <c r="O31" s="3">
        <f t="shared" si="16"/>
        <v>0.64987714987714984</v>
      </c>
      <c r="P31">
        <v>-0.40509726800028112</v>
      </c>
      <c r="Q31">
        <v>6.9257048275862036</v>
      </c>
      <c r="R31" s="58">
        <v>1.2119983448275855</v>
      </c>
      <c r="S31">
        <v>7.94</v>
      </c>
      <c r="T31" s="8">
        <f t="shared" si="14"/>
        <v>19.066447368421052</v>
      </c>
      <c r="U31" s="26"/>
      <c r="V31" s="17"/>
      <c r="W31" s="43">
        <v>5.43</v>
      </c>
      <c r="X31" s="17"/>
      <c r="Y31" s="3"/>
      <c r="Z31" s="1"/>
      <c r="AA31" s="44">
        <v>1.4</v>
      </c>
      <c r="AB31" s="48">
        <v>1.2</v>
      </c>
      <c r="AC31" s="44">
        <v>1.5</v>
      </c>
      <c r="AD31" s="27">
        <v>33.5</v>
      </c>
      <c r="AE31" s="45">
        <v>0.181316</v>
      </c>
      <c r="AF31" s="45">
        <v>3.3719459999999999</v>
      </c>
      <c r="AG31" s="45">
        <v>1.29</v>
      </c>
      <c r="AH31" s="4">
        <f t="shared" si="4"/>
        <v>164.79446808510639</v>
      </c>
      <c r="AI31" s="4">
        <f t="shared" si="5"/>
        <v>126.727931900757</v>
      </c>
      <c r="AJ31" s="31" t="s">
        <v>137</v>
      </c>
      <c r="AK31" s="1"/>
      <c r="AL31" s="5">
        <f t="shared" si="17"/>
        <v>407</v>
      </c>
      <c r="AM31" s="3">
        <f t="shared" si="18"/>
        <v>0.64987714987714984</v>
      </c>
      <c r="AN31" s="6">
        <v>46091</v>
      </c>
      <c r="AO31" s="33">
        <v>30</v>
      </c>
      <c r="AP31" s="7">
        <f t="shared" si="8"/>
        <v>49.574468085106382</v>
      </c>
      <c r="AQ31" s="3">
        <f>4*W31</f>
        <v>21.72</v>
      </c>
      <c r="AR31" s="3">
        <f t="shared" si="9"/>
        <v>0</v>
      </c>
      <c r="AS31" s="8">
        <f t="shared" si="19"/>
        <v>66</v>
      </c>
      <c r="AT31" s="8">
        <f>(22-Y31)*1.25</f>
        <v>27.5</v>
      </c>
      <c r="AU31" s="4">
        <f t="shared" si="12"/>
        <v>164.79446808510639</v>
      </c>
      <c r="AV31" s="4">
        <f t="shared" si="13"/>
        <v>126.727931900757</v>
      </c>
      <c r="AY31">
        <v>30</v>
      </c>
      <c r="AZ31">
        <v>-0.40509726800028112</v>
      </c>
      <c r="BA31">
        <v>25</v>
      </c>
      <c r="BB31">
        <v>6.9257048275862036</v>
      </c>
      <c r="BC31">
        <v>1.2119983448275855</v>
      </c>
    </row>
    <row r="32" spans="1:55" x14ac:dyDescent="0.25">
      <c r="A32" s="33">
        <v>31</v>
      </c>
      <c r="B32" s="32" t="s">
        <v>139</v>
      </c>
      <c r="C32" s="5"/>
      <c r="D32" s="33" t="s">
        <v>135</v>
      </c>
      <c r="E32" s="33" t="s">
        <v>74</v>
      </c>
      <c r="F32" s="1"/>
      <c r="G32" s="1" t="s">
        <v>68</v>
      </c>
      <c r="H32" s="35">
        <v>45682</v>
      </c>
      <c r="I32" s="33" t="s">
        <v>136</v>
      </c>
      <c r="J32" s="47">
        <v>151.5</v>
      </c>
      <c r="K32" s="24">
        <v>265.5</v>
      </c>
      <c r="L32" s="2">
        <f t="shared" si="0"/>
        <v>114</v>
      </c>
      <c r="M32" s="3">
        <f t="shared" si="1"/>
        <v>0.80851063829787229</v>
      </c>
      <c r="N32" s="3">
        <f t="shared" si="2"/>
        <v>107.80141843971631</v>
      </c>
      <c r="O32" s="3">
        <f t="shared" si="16"/>
        <v>0.64914425427872857</v>
      </c>
      <c r="P32">
        <v>3.89098912573228</v>
      </c>
      <c r="Q32">
        <v>11.070329491525417</v>
      </c>
      <c r="R32" s="58">
        <v>1.9373076610169477</v>
      </c>
      <c r="S32">
        <v>10.4</v>
      </c>
      <c r="T32" s="8">
        <f t="shared" si="14"/>
        <v>24.973684210526319</v>
      </c>
      <c r="U32" s="26"/>
      <c r="V32" s="17"/>
      <c r="W32" s="43">
        <v>5.69</v>
      </c>
      <c r="X32" s="18"/>
      <c r="Y32" s="18"/>
      <c r="Z32" s="20"/>
      <c r="AA32" s="44">
        <v>1.8</v>
      </c>
      <c r="AB32" s="48">
        <v>1.7</v>
      </c>
      <c r="AC32" s="44">
        <v>1</v>
      </c>
      <c r="AD32" s="27">
        <v>35</v>
      </c>
      <c r="AE32" s="45">
        <v>0.19125200000000001</v>
      </c>
      <c r="AF32" s="45">
        <v>3.3506499999999999</v>
      </c>
      <c r="AG32" s="45">
        <v>1.26</v>
      </c>
      <c r="AH32" s="4">
        <f t="shared" si="4"/>
        <v>141.51063829787233</v>
      </c>
      <c r="AI32" s="4">
        <f t="shared" si="5"/>
        <v>108.82252749032769</v>
      </c>
      <c r="AJ32" s="31" t="s">
        <v>137</v>
      </c>
      <c r="AK32" s="1"/>
      <c r="AL32" s="5">
        <f t="shared" si="17"/>
        <v>409</v>
      </c>
      <c r="AM32" s="3">
        <f t="shared" si="18"/>
        <v>0.64914425427872857</v>
      </c>
      <c r="AN32" s="6">
        <v>46091</v>
      </c>
      <c r="AO32" s="33">
        <v>31</v>
      </c>
      <c r="AP32" s="7">
        <f t="shared" si="8"/>
        <v>48.51063829787234</v>
      </c>
      <c r="AQ32" s="3">
        <v>22</v>
      </c>
      <c r="AR32" s="3">
        <f t="shared" si="9"/>
        <v>0</v>
      </c>
      <c r="AS32" s="8">
        <f t="shared" si="19"/>
        <v>66</v>
      </c>
      <c r="AT32" s="8">
        <v>5</v>
      </c>
      <c r="AU32" s="4">
        <f t="shared" si="12"/>
        <v>141.51063829787233</v>
      </c>
      <c r="AV32" s="4">
        <f t="shared" si="13"/>
        <v>108.82252749032769</v>
      </c>
      <c r="AY32">
        <v>31</v>
      </c>
      <c r="AZ32">
        <v>3.89098912573228</v>
      </c>
      <c r="BA32">
        <v>69</v>
      </c>
      <c r="BB32">
        <v>11.070329491525417</v>
      </c>
      <c r="BC32">
        <v>1.9373076610169477</v>
      </c>
    </row>
    <row r="33" spans="1:55" x14ac:dyDescent="0.25">
      <c r="A33" s="33">
        <v>32</v>
      </c>
      <c r="B33" s="32" t="s">
        <v>140</v>
      </c>
      <c r="C33" s="5"/>
      <c r="D33" s="33" t="s">
        <v>141</v>
      </c>
      <c r="E33" s="33" t="s">
        <v>74</v>
      </c>
      <c r="F33" s="1"/>
      <c r="G33" s="1" t="s">
        <v>75</v>
      </c>
      <c r="H33" s="35">
        <v>45725</v>
      </c>
      <c r="I33" s="33" t="s">
        <v>136</v>
      </c>
      <c r="J33" s="47">
        <v>220</v>
      </c>
      <c r="K33" s="24">
        <v>313.5</v>
      </c>
      <c r="L33" s="2">
        <f t="shared" si="0"/>
        <v>93.5</v>
      </c>
      <c r="M33" s="3">
        <f t="shared" si="1"/>
        <v>0.66312056737588654</v>
      </c>
      <c r="N33" s="3">
        <f t="shared" si="2"/>
        <v>88.416075650118202</v>
      </c>
      <c r="O33" s="3">
        <f t="shared" si="16"/>
        <v>0.85655737704918034</v>
      </c>
      <c r="P33">
        <v>-0.34112743263004042</v>
      </c>
      <c r="Q33">
        <v>9.4933398058252418</v>
      </c>
      <c r="R33" s="58">
        <v>1.6613344660194171</v>
      </c>
      <c r="S33">
        <v>8.1999999999999993</v>
      </c>
      <c r="T33" s="8">
        <f t="shared" si="14"/>
        <v>19.690789473684209</v>
      </c>
      <c r="U33" s="37"/>
      <c r="V33" s="3"/>
      <c r="W33" s="43">
        <v>4.91</v>
      </c>
      <c r="X33" s="39"/>
      <c r="Y33" s="38"/>
      <c r="Z33" s="20"/>
      <c r="AA33" s="44">
        <v>1</v>
      </c>
      <c r="AB33" s="48">
        <v>1.7</v>
      </c>
      <c r="AC33" s="44">
        <v>1</v>
      </c>
      <c r="AD33" s="2">
        <v>32</v>
      </c>
      <c r="AE33" s="45">
        <v>0.37573899999999999</v>
      </c>
      <c r="AF33" s="45">
        <v>4.2823690000000001</v>
      </c>
      <c r="AG33" s="45">
        <v>1.37</v>
      </c>
      <c r="AH33" s="4">
        <f t="shared" si="4"/>
        <v>80.927234042553195</v>
      </c>
      <c r="AI33" s="4">
        <f t="shared" si="5"/>
        <v>62.233527155564673</v>
      </c>
      <c r="AJ33" s="31" t="s">
        <v>142</v>
      </c>
      <c r="AK33" s="1"/>
      <c r="AL33" s="5">
        <f t="shared" si="17"/>
        <v>366</v>
      </c>
      <c r="AM33" s="3">
        <f t="shared" si="18"/>
        <v>0.85655737704918034</v>
      </c>
      <c r="AN33" s="6">
        <v>46091</v>
      </c>
      <c r="AO33" s="33">
        <v>32</v>
      </c>
      <c r="AP33" s="7">
        <f t="shared" si="8"/>
        <v>39.787234042553195</v>
      </c>
      <c r="AQ33" s="3">
        <f>4*W33</f>
        <v>19.64</v>
      </c>
      <c r="AR33" s="3">
        <f t="shared" si="9"/>
        <v>0</v>
      </c>
      <c r="AS33" s="8">
        <v>-6</v>
      </c>
      <c r="AT33" s="8">
        <f t="shared" ref="AT33:AT64" si="20">(22-Y33)*1.25</f>
        <v>27.5</v>
      </c>
      <c r="AU33" s="4">
        <f t="shared" si="12"/>
        <v>80.927234042553195</v>
      </c>
      <c r="AV33" s="4">
        <f t="shared" si="13"/>
        <v>62.233527155564673</v>
      </c>
      <c r="AY33">
        <v>32</v>
      </c>
      <c r="AZ33">
        <v>-0.34112743263004042</v>
      </c>
      <c r="BA33">
        <v>26</v>
      </c>
      <c r="BB33">
        <v>9.4933398058252418</v>
      </c>
      <c r="BC33">
        <v>1.6613344660194171</v>
      </c>
    </row>
    <row r="34" spans="1:55" x14ac:dyDescent="0.25">
      <c r="A34" s="33">
        <v>33</v>
      </c>
      <c r="B34" s="32" t="s">
        <v>143</v>
      </c>
      <c r="C34" s="21"/>
      <c r="D34" s="33" t="s">
        <v>141</v>
      </c>
      <c r="E34" s="33" t="s">
        <v>74</v>
      </c>
      <c r="F34" s="1"/>
      <c r="G34" s="1" t="s">
        <v>68</v>
      </c>
      <c r="H34" s="35">
        <v>45726</v>
      </c>
      <c r="I34" s="33" t="s">
        <v>69</v>
      </c>
      <c r="J34" s="47">
        <v>186.5</v>
      </c>
      <c r="K34" s="24">
        <v>301</v>
      </c>
      <c r="L34" s="2">
        <f t="shared" si="0"/>
        <v>114.5</v>
      </c>
      <c r="M34" s="3">
        <f t="shared" si="1"/>
        <v>0.81205673758865249</v>
      </c>
      <c r="N34" s="3">
        <f t="shared" si="2"/>
        <v>108.274231678487</v>
      </c>
      <c r="O34" s="3">
        <f t="shared" si="16"/>
        <v>0.8246575342465754</v>
      </c>
      <c r="P34">
        <v>7.903704092758268E-2</v>
      </c>
      <c r="Q34">
        <v>9.2756666666666678</v>
      </c>
      <c r="R34" s="58">
        <v>1.6232416666666667</v>
      </c>
      <c r="S34">
        <v>8.8000000000000007</v>
      </c>
      <c r="T34" s="8">
        <f t="shared" si="14"/>
        <v>21.131578947368425</v>
      </c>
      <c r="U34" s="37"/>
      <c r="V34" s="3"/>
      <c r="W34" s="43">
        <v>5.94</v>
      </c>
      <c r="X34" s="7"/>
      <c r="Y34" s="3"/>
      <c r="Z34" s="20"/>
      <c r="AA34" s="44">
        <v>1.1000000000000001</v>
      </c>
      <c r="AB34" s="48">
        <v>1.3</v>
      </c>
      <c r="AC34" s="44">
        <v>1.5</v>
      </c>
      <c r="AD34" s="2">
        <v>30</v>
      </c>
      <c r="AE34" s="45">
        <v>0.357821</v>
      </c>
      <c r="AF34" s="45">
        <v>4.2410379999999996</v>
      </c>
      <c r="AG34" s="45">
        <v>1.41</v>
      </c>
      <c r="AH34" s="4">
        <f t="shared" si="4"/>
        <v>92.223404255319153</v>
      </c>
      <c r="AI34" s="4">
        <f t="shared" si="5"/>
        <v>70.92034963266056</v>
      </c>
      <c r="AJ34" s="31" t="s">
        <v>142</v>
      </c>
      <c r="AK34" s="1"/>
      <c r="AL34" s="5">
        <f t="shared" si="17"/>
        <v>365</v>
      </c>
      <c r="AM34" s="3">
        <f t="shared" si="18"/>
        <v>0.8246575342465754</v>
      </c>
      <c r="AN34" s="6">
        <v>46091</v>
      </c>
      <c r="AO34" s="33">
        <v>33</v>
      </c>
      <c r="AP34" s="7">
        <f t="shared" si="8"/>
        <v>48.723404255319153</v>
      </c>
      <c r="AQ34" s="3">
        <v>22</v>
      </c>
      <c r="AR34" s="3">
        <f t="shared" si="9"/>
        <v>0</v>
      </c>
      <c r="AS34" s="8">
        <v>-6</v>
      </c>
      <c r="AT34" s="8">
        <f t="shared" si="20"/>
        <v>27.5</v>
      </c>
      <c r="AU34" s="4">
        <f t="shared" si="12"/>
        <v>92.223404255319153</v>
      </c>
      <c r="AV34" s="4">
        <f t="shared" si="13"/>
        <v>70.92034963266056</v>
      </c>
      <c r="AY34">
        <v>33</v>
      </c>
      <c r="AZ34">
        <v>7.903704092758268E-2</v>
      </c>
      <c r="BA34">
        <v>34</v>
      </c>
      <c r="BB34">
        <v>9.2756666666666678</v>
      </c>
      <c r="BC34">
        <v>1.6232416666666667</v>
      </c>
    </row>
    <row r="35" spans="1:55" x14ac:dyDescent="0.25">
      <c r="A35" s="33">
        <v>34</v>
      </c>
      <c r="B35" s="21"/>
      <c r="C35" s="21"/>
      <c r="D35" s="1"/>
      <c r="E35" s="33" t="s">
        <v>74</v>
      </c>
      <c r="F35" s="1"/>
      <c r="G35" s="1" t="s">
        <v>68</v>
      </c>
      <c r="H35" s="35">
        <v>45741</v>
      </c>
      <c r="I35" s="33" t="s">
        <v>76</v>
      </c>
      <c r="J35" s="47">
        <v>128</v>
      </c>
      <c r="K35" s="24">
        <v>237.5</v>
      </c>
      <c r="L35" s="2">
        <f t="shared" si="0"/>
        <v>109.5</v>
      </c>
      <c r="M35" s="3">
        <f t="shared" si="1"/>
        <v>0.77659574468085102</v>
      </c>
      <c r="N35" s="3">
        <f t="shared" si="2"/>
        <v>103.54609929078013</v>
      </c>
      <c r="O35" s="3">
        <f t="shared" si="16"/>
        <v>0.6785714285714286</v>
      </c>
      <c r="P35">
        <v>-1.1729892875066421</v>
      </c>
      <c r="Q35">
        <v>6.1484025798710071</v>
      </c>
      <c r="R35" s="58">
        <v>1.0759704514774262</v>
      </c>
      <c r="S35">
        <v>8.0399999999999991</v>
      </c>
      <c r="T35" s="8">
        <f t="shared" si="14"/>
        <v>19.306578947368418</v>
      </c>
      <c r="U35" s="26"/>
      <c r="V35" s="17"/>
      <c r="W35" s="43">
        <v>4.91</v>
      </c>
      <c r="X35" s="17"/>
      <c r="Y35" s="3"/>
      <c r="Z35" s="1"/>
      <c r="AA35" s="44">
        <v>2.5</v>
      </c>
      <c r="AB35" s="48">
        <v>1.4</v>
      </c>
      <c r="AC35" s="44">
        <v>2</v>
      </c>
      <c r="AD35" s="27">
        <v>315</v>
      </c>
      <c r="AE35" s="45">
        <v>0.23908799999999999</v>
      </c>
      <c r="AF35" s="45">
        <v>2.9228130000000001</v>
      </c>
      <c r="AG35" s="45">
        <v>1.23</v>
      </c>
      <c r="AH35" s="4">
        <f t="shared" si="4"/>
        <v>159.73574468085107</v>
      </c>
      <c r="AI35" s="4">
        <f t="shared" si="5"/>
        <v>122.83774333721762</v>
      </c>
      <c r="AJ35" s="31" t="s">
        <v>144</v>
      </c>
      <c r="AK35" s="1"/>
      <c r="AL35" s="5">
        <f t="shared" si="17"/>
        <v>350</v>
      </c>
      <c r="AM35" s="3">
        <f t="shared" si="18"/>
        <v>0.6785714285714286</v>
      </c>
      <c r="AN35" s="6">
        <v>46091</v>
      </c>
      <c r="AO35" s="33">
        <v>34</v>
      </c>
      <c r="AP35" s="7">
        <f t="shared" si="8"/>
        <v>46.595744680851062</v>
      </c>
      <c r="AQ35" s="3">
        <f t="shared" ref="AQ35:AQ40" si="21">4*W35</f>
        <v>19.64</v>
      </c>
      <c r="AR35" s="3">
        <f t="shared" si="9"/>
        <v>0</v>
      </c>
      <c r="AS35" s="8">
        <f t="shared" ref="AS35:AS41" si="22">(22-X35)*3</f>
        <v>66</v>
      </c>
      <c r="AT35" s="8">
        <f t="shared" si="20"/>
        <v>27.5</v>
      </c>
      <c r="AU35" s="4">
        <f t="shared" si="12"/>
        <v>159.73574468085107</v>
      </c>
      <c r="AV35" s="4">
        <f t="shared" si="13"/>
        <v>122.83774333721762</v>
      </c>
      <c r="AY35">
        <v>34</v>
      </c>
      <c r="AZ35">
        <v>-1.1729892875066421</v>
      </c>
      <c r="BA35">
        <v>13</v>
      </c>
      <c r="BB35">
        <v>6.1484025798710071</v>
      </c>
      <c r="BC35">
        <v>1.0759704514774262</v>
      </c>
    </row>
    <row r="36" spans="1:55" x14ac:dyDescent="0.25">
      <c r="A36" s="33">
        <v>35</v>
      </c>
      <c r="B36" s="21"/>
      <c r="C36" s="21"/>
      <c r="D36" s="1"/>
      <c r="E36" s="33" t="s">
        <v>74</v>
      </c>
      <c r="F36" s="1"/>
      <c r="G36" s="1" t="s">
        <v>68</v>
      </c>
      <c r="H36" s="35">
        <v>45737</v>
      </c>
      <c r="I36" s="33" t="s">
        <v>69</v>
      </c>
      <c r="J36" s="47">
        <v>125.5</v>
      </c>
      <c r="K36" s="24">
        <v>248</v>
      </c>
      <c r="L36" s="2">
        <f t="shared" si="0"/>
        <v>122.5</v>
      </c>
      <c r="M36" s="3">
        <f t="shared" si="1"/>
        <v>0.86879432624113473</v>
      </c>
      <c r="N36" s="3">
        <f t="shared" si="2"/>
        <v>115.83924349881795</v>
      </c>
      <c r="O36" s="3">
        <f t="shared" si="16"/>
        <v>0.70056497175141241</v>
      </c>
      <c r="P36">
        <v>-0.70681723325632539</v>
      </c>
      <c r="Q36">
        <v>6.8315413533834608</v>
      </c>
      <c r="R36" s="58">
        <v>1.1955197368421056</v>
      </c>
      <c r="S36">
        <v>8.56</v>
      </c>
      <c r="T36" s="8">
        <f t="shared" si="14"/>
        <v>20.555263157894739</v>
      </c>
      <c r="U36" s="26"/>
      <c r="V36" s="17"/>
      <c r="W36" s="43">
        <v>4.91</v>
      </c>
      <c r="X36" s="17"/>
      <c r="Y36" s="3"/>
      <c r="Z36" s="20"/>
      <c r="AA36" s="44">
        <v>2.4</v>
      </c>
      <c r="AB36" s="48">
        <v>1.2</v>
      </c>
      <c r="AC36" s="44">
        <v>1</v>
      </c>
      <c r="AD36" s="27">
        <v>31</v>
      </c>
      <c r="AE36" s="45">
        <v>0.28665600000000002</v>
      </c>
      <c r="AF36" s="45">
        <v>3.1903419999999998</v>
      </c>
      <c r="AG36" s="45">
        <v>1.29</v>
      </c>
      <c r="AH36" s="4">
        <f t="shared" si="4"/>
        <v>165.2676595744681</v>
      </c>
      <c r="AI36" s="4">
        <f t="shared" si="5"/>
        <v>127.09181898711768</v>
      </c>
      <c r="AJ36" s="31" t="s">
        <v>144</v>
      </c>
      <c r="AK36" s="1"/>
      <c r="AL36" s="5">
        <f t="shared" si="17"/>
        <v>354</v>
      </c>
      <c r="AM36" s="3">
        <f t="shared" si="18"/>
        <v>0.70056497175141241</v>
      </c>
      <c r="AN36" s="6">
        <v>46091</v>
      </c>
      <c r="AO36" s="33">
        <v>35</v>
      </c>
      <c r="AP36" s="7">
        <f t="shared" si="8"/>
        <v>52.127659574468083</v>
      </c>
      <c r="AQ36" s="3">
        <f t="shared" si="21"/>
        <v>19.64</v>
      </c>
      <c r="AR36" s="3">
        <f t="shared" si="9"/>
        <v>0</v>
      </c>
      <c r="AS36" s="8">
        <f t="shared" si="22"/>
        <v>66</v>
      </c>
      <c r="AT36" s="8">
        <f t="shared" si="20"/>
        <v>27.5</v>
      </c>
      <c r="AU36" s="4">
        <f t="shared" si="12"/>
        <v>165.2676595744681</v>
      </c>
      <c r="AV36" s="4">
        <f t="shared" si="13"/>
        <v>127.09181898711768</v>
      </c>
      <c r="AY36">
        <v>35</v>
      </c>
      <c r="AZ36">
        <v>-0.70681723325632539</v>
      </c>
      <c r="BA36">
        <v>20</v>
      </c>
      <c r="BB36">
        <v>6.8315413533834608</v>
      </c>
      <c r="BC36">
        <v>1.1955197368421056</v>
      </c>
    </row>
    <row r="37" spans="1:55" x14ac:dyDescent="0.25">
      <c r="A37" s="33">
        <v>36</v>
      </c>
      <c r="B37" s="21"/>
      <c r="C37" s="21"/>
      <c r="D37" s="1"/>
      <c r="E37" s="33" t="s">
        <v>74</v>
      </c>
      <c r="F37" s="1"/>
      <c r="G37" s="1" t="s">
        <v>68</v>
      </c>
      <c r="H37" s="35">
        <v>45738</v>
      </c>
      <c r="I37" s="33" t="s">
        <v>69</v>
      </c>
      <c r="J37" s="47">
        <v>127</v>
      </c>
      <c r="K37" s="24">
        <v>227</v>
      </c>
      <c r="L37" s="2">
        <f t="shared" si="0"/>
        <v>100</v>
      </c>
      <c r="M37" s="3">
        <f t="shared" si="1"/>
        <v>0.70921985815602839</v>
      </c>
      <c r="N37" s="3">
        <f t="shared" si="2"/>
        <v>94.562647754137117</v>
      </c>
      <c r="O37" s="3">
        <f t="shared" si="16"/>
        <v>0.64305949008498586</v>
      </c>
      <c r="P37">
        <v>2.2374881298101661</v>
      </c>
      <c r="Q37">
        <v>11.530862068965519</v>
      </c>
      <c r="R37" s="58">
        <v>2.0179008620689656</v>
      </c>
      <c r="S37">
        <v>8.34</v>
      </c>
      <c r="T37" s="8">
        <f t="shared" si="14"/>
        <v>20.026973684210528</v>
      </c>
      <c r="U37" s="26"/>
      <c r="V37" s="17"/>
      <c r="W37" s="43">
        <v>5.17</v>
      </c>
      <c r="X37" s="17"/>
      <c r="Y37" s="3"/>
      <c r="Z37" s="1"/>
      <c r="AA37" s="44">
        <v>2.4</v>
      </c>
      <c r="AB37" s="48">
        <v>1.4</v>
      </c>
      <c r="AC37" s="44">
        <v>1.5</v>
      </c>
      <c r="AD37" s="27">
        <v>32</v>
      </c>
      <c r="AE37" s="45">
        <v>0.21684100000000001</v>
      </c>
      <c r="AF37" s="45">
        <v>2.9781770000000001</v>
      </c>
      <c r="AG37" s="45">
        <v>1.31</v>
      </c>
      <c r="AH37" s="4">
        <f t="shared" si="4"/>
        <v>156.7331914893617</v>
      </c>
      <c r="AI37" s="4">
        <f t="shared" si="5"/>
        <v>120.52876196908726</v>
      </c>
      <c r="AJ37" s="31" t="s">
        <v>144</v>
      </c>
      <c r="AK37" s="1"/>
      <c r="AL37" s="5">
        <f t="shared" si="17"/>
        <v>353</v>
      </c>
      <c r="AM37" s="3">
        <f t="shared" si="18"/>
        <v>0.64305949008498586</v>
      </c>
      <c r="AN37" s="6">
        <v>46091</v>
      </c>
      <c r="AO37" s="33">
        <v>36</v>
      </c>
      <c r="AP37" s="7">
        <f t="shared" si="8"/>
        <v>42.553191489361701</v>
      </c>
      <c r="AQ37" s="3">
        <f t="shared" si="21"/>
        <v>20.68</v>
      </c>
      <c r="AR37" s="3">
        <f t="shared" si="9"/>
        <v>0</v>
      </c>
      <c r="AS37" s="8">
        <f t="shared" si="22"/>
        <v>66</v>
      </c>
      <c r="AT37" s="8">
        <f t="shared" si="20"/>
        <v>27.5</v>
      </c>
      <c r="AU37" s="4">
        <f t="shared" si="12"/>
        <v>156.7331914893617</v>
      </c>
      <c r="AV37" s="4">
        <f t="shared" si="13"/>
        <v>120.52876196908726</v>
      </c>
      <c r="AY37">
        <v>36</v>
      </c>
      <c r="AZ37">
        <v>2.2374881298101661</v>
      </c>
      <c r="BA37">
        <v>64</v>
      </c>
      <c r="BB37">
        <v>11.530862068965519</v>
      </c>
      <c r="BC37">
        <v>2.0179008620689656</v>
      </c>
    </row>
    <row r="38" spans="1:55" x14ac:dyDescent="0.25">
      <c r="A38" s="33">
        <v>37</v>
      </c>
      <c r="B38" s="21"/>
      <c r="C38" s="1"/>
      <c r="D38" s="1"/>
      <c r="E38" s="33" t="s">
        <v>74</v>
      </c>
      <c r="F38" s="1"/>
      <c r="G38" s="1" t="s">
        <v>68</v>
      </c>
      <c r="H38" s="35">
        <v>45737</v>
      </c>
      <c r="I38" s="33" t="s">
        <v>76</v>
      </c>
      <c r="J38" s="47">
        <v>135.5</v>
      </c>
      <c r="K38" s="24">
        <v>256</v>
      </c>
      <c r="L38" s="2">
        <f t="shared" si="0"/>
        <v>120.5</v>
      </c>
      <c r="M38" s="3">
        <f t="shared" si="1"/>
        <v>0.85460992907801414</v>
      </c>
      <c r="N38" s="3">
        <f t="shared" si="2"/>
        <v>113.94799054373522</v>
      </c>
      <c r="O38" s="3">
        <f t="shared" si="16"/>
        <v>0.7231638418079096</v>
      </c>
      <c r="P38">
        <v>0.44876069540702712</v>
      </c>
      <c r="Q38">
        <v>8.9469621903520213</v>
      </c>
      <c r="R38" s="58">
        <v>1.5657183833116037</v>
      </c>
      <c r="S38">
        <v>8.14</v>
      </c>
      <c r="T38" s="8">
        <f t="shared" si="14"/>
        <v>19.546710526315792</v>
      </c>
      <c r="U38" s="26"/>
      <c r="V38" s="17"/>
      <c r="W38" s="43">
        <v>5.43</v>
      </c>
      <c r="X38" s="17"/>
      <c r="Y38" s="3"/>
      <c r="Z38" s="1"/>
      <c r="AA38" s="44">
        <v>1.6</v>
      </c>
      <c r="AB38" s="48">
        <v>2</v>
      </c>
      <c r="AC38" s="44">
        <v>1</v>
      </c>
      <c r="AD38" s="27">
        <v>35.5</v>
      </c>
      <c r="AE38" s="45">
        <v>0.23388200000000001</v>
      </c>
      <c r="AF38" s="45">
        <v>3.86598</v>
      </c>
      <c r="AG38" s="45">
        <v>1.51</v>
      </c>
      <c r="AH38" s="4">
        <f t="shared" si="4"/>
        <v>166.49659574468086</v>
      </c>
      <c r="AI38" s="4">
        <f t="shared" si="5"/>
        <v>128.0368782545724</v>
      </c>
      <c r="AJ38" s="31" t="s">
        <v>144</v>
      </c>
      <c r="AK38" s="1"/>
      <c r="AL38" s="5">
        <f t="shared" si="17"/>
        <v>354</v>
      </c>
      <c r="AM38" s="3">
        <f t="shared" si="18"/>
        <v>0.7231638418079096</v>
      </c>
      <c r="AN38" s="6">
        <v>46091</v>
      </c>
      <c r="AO38" s="33">
        <v>37</v>
      </c>
      <c r="AP38" s="7">
        <f t="shared" si="8"/>
        <v>51.276595744680847</v>
      </c>
      <c r="AQ38" s="3">
        <f t="shared" si="21"/>
        <v>21.72</v>
      </c>
      <c r="AR38" s="3">
        <f t="shared" si="9"/>
        <v>0</v>
      </c>
      <c r="AS38" s="8">
        <f t="shared" si="22"/>
        <v>66</v>
      </c>
      <c r="AT38" s="8">
        <f t="shared" si="20"/>
        <v>27.5</v>
      </c>
      <c r="AU38" s="4">
        <f t="shared" si="12"/>
        <v>166.49659574468086</v>
      </c>
      <c r="AV38" s="4">
        <f t="shared" si="13"/>
        <v>128.0368782545724</v>
      </c>
      <c r="AY38">
        <v>37</v>
      </c>
      <c r="AZ38">
        <v>0.44876069540702712</v>
      </c>
      <c r="BA38">
        <v>39</v>
      </c>
      <c r="BB38">
        <v>8.9469621903520213</v>
      </c>
      <c r="BC38">
        <v>1.5657183833116037</v>
      </c>
    </row>
    <row r="39" spans="1:55" x14ac:dyDescent="0.25">
      <c r="A39" s="33">
        <v>38</v>
      </c>
      <c r="B39" s="21"/>
      <c r="C39" s="1"/>
      <c r="D39" s="1"/>
      <c r="E39" s="33" t="s">
        <v>74</v>
      </c>
      <c r="F39" s="1"/>
      <c r="G39" s="1" t="s">
        <v>75</v>
      </c>
      <c r="H39" s="35">
        <v>45752</v>
      </c>
      <c r="I39" s="33" t="s">
        <v>69</v>
      </c>
      <c r="J39" s="47">
        <v>133</v>
      </c>
      <c r="K39" s="24">
        <v>246.5</v>
      </c>
      <c r="L39" s="2">
        <f t="shared" si="0"/>
        <v>113.5</v>
      </c>
      <c r="M39" s="3">
        <f t="shared" si="1"/>
        <v>0.80496453900709219</v>
      </c>
      <c r="N39" s="3">
        <f t="shared" si="2"/>
        <v>107.32860520094563</v>
      </c>
      <c r="O39" s="3">
        <f t="shared" si="16"/>
        <v>0.72713864306784659</v>
      </c>
      <c r="P39">
        <v>1.3557060158242169</v>
      </c>
      <c r="Q39">
        <v>7.9019999999999992</v>
      </c>
      <c r="R39" s="58">
        <v>1.3828499999999997</v>
      </c>
      <c r="S39">
        <v>8.58</v>
      </c>
      <c r="T39" s="8">
        <f t="shared" si="14"/>
        <v>20.60328947368421</v>
      </c>
      <c r="U39" s="26"/>
      <c r="V39" s="17"/>
      <c r="W39" s="43">
        <v>5.3</v>
      </c>
      <c r="X39" s="18"/>
      <c r="Y39" s="18"/>
      <c r="Z39" s="1"/>
      <c r="AA39" s="44">
        <v>1.5</v>
      </c>
      <c r="AB39" s="48">
        <v>1.6</v>
      </c>
      <c r="AC39" s="44">
        <v>1</v>
      </c>
      <c r="AD39" s="27">
        <v>32.5</v>
      </c>
      <c r="AE39" s="45">
        <v>0.21537700000000001</v>
      </c>
      <c r="AF39" s="45">
        <v>3.5147430000000002</v>
      </c>
      <c r="AG39" s="45">
        <v>1.43</v>
      </c>
      <c r="AH39" s="4">
        <f t="shared" si="4"/>
        <v>162.99787234042554</v>
      </c>
      <c r="AI39" s="4">
        <f t="shared" si="5"/>
        <v>125.34633902430483</v>
      </c>
      <c r="AJ39" s="31" t="s">
        <v>144</v>
      </c>
      <c r="AK39" s="1"/>
      <c r="AL39" s="5">
        <f t="shared" si="17"/>
        <v>339</v>
      </c>
      <c r="AM39" s="3">
        <f t="shared" si="18"/>
        <v>0.72713864306784659</v>
      </c>
      <c r="AN39" s="6">
        <v>46091</v>
      </c>
      <c r="AO39" s="33">
        <v>38</v>
      </c>
      <c r="AP39" s="7">
        <f t="shared" si="8"/>
        <v>48.297872340425535</v>
      </c>
      <c r="AQ39" s="3">
        <f t="shared" si="21"/>
        <v>21.2</v>
      </c>
      <c r="AR39" s="3">
        <f t="shared" si="9"/>
        <v>0</v>
      </c>
      <c r="AS39" s="8">
        <f t="shared" si="22"/>
        <v>66</v>
      </c>
      <c r="AT39" s="8">
        <f t="shared" si="20"/>
        <v>27.5</v>
      </c>
      <c r="AU39" s="4">
        <f t="shared" si="12"/>
        <v>162.99787234042554</v>
      </c>
      <c r="AV39" s="4">
        <f t="shared" si="13"/>
        <v>125.34633902430483</v>
      </c>
      <c r="AY39">
        <v>38</v>
      </c>
      <c r="AZ39">
        <v>1.3557060158242169</v>
      </c>
      <c r="BA39">
        <v>52</v>
      </c>
      <c r="BB39">
        <v>7.9019999999999992</v>
      </c>
      <c r="BC39">
        <v>1.3828499999999997</v>
      </c>
    </row>
    <row r="40" spans="1:55" x14ac:dyDescent="0.25">
      <c r="A40" s="33">
        <v>40</v>
      </c>
      <c r="B40" s="21"/>
      <c r="C40" s="5"/>
      <c r="D40" s="1"/>
      <c r="E40" s="33" t="s">
        <v>74</v>
      </c>
      <c r="F40" s="1"/>
      <c r="G40" s="31" t="s">
        <v>68</v>
      </c>
      <c r="H40" s="35">
        <v>45740</v>
      </c>
      <c r="I40" s="33" t="s">
        <v>96</v>
      </c>
      <c r="J40" s="47">
        <v>152</v>
      </c>
      <c r="K40" s="23">
        <v>264</v>
      </c>
      <c r="L40" s="2">
        <f t="shared" si="0"/>
        <v>112</v>
      </c>
      <c r="M40" s="3">
        <f t="shared" si="1"/>
        <v>0.79432624113475181</v>
      </c>
      <c r="N40" s="3">
        <f t="shared" si="2"/>
        <v>105.91016548463357</v>
      </c>
      <c r="O40" s="3">
        <f t="shared" si="16"/>
        <v>0.75213675213675213</v>
      </c>
      <c r="P40">
        <v>0.97321471255650582</v>
      </c>
      <c r="Q40">
        <v>9.5785471698113209</v>
      </c>
      <c r="R40" s="58">
        <v>1.6762457547169811</v>
      </c>
      <c r="S40">
        <v>8.9</v>
      </c>
      <c r="T40" s="8">
        <f t="shared" si="14"/>
        <v>21.371710526315791</v>
      </c>
      <c r="U40" s="26"/>
      <c r="V40" s="17"/>
      <c r="W40" s="43">
        <v>5.17</v>
      </c>
      <c r="X40" s="18"/>
      <c r="Y40" s="18"/>
      <c r="Z40" s="20"/>
      <c r="AA40" s="44">
        <v>1.8</v>
      </c>
      <c r="AB40" s="48">
        <v>1.4</v>
      </c>
      <c r="AC40" s="44">
        <v>1</v>
      </c>
      <c r="AD40" s="27">
        <v>33.5</v>
      </c>
      <c r="AE40" s="45">
        <v>0.318712</v>
      </c>
      <c r="AF40" s="45">
        <v>3.5120960000000001</v>
      </c>
      <c r="AG40" s="45">
        <v>1.33</v>
      </c>
      <c r="AH40" s="4">
        <f t="shared" si="4"/>
        <v>161.83957446808512</v>
      </c>
      <c r="AI40" s="4">
        <f t="shared" si="5"/>
        <v>124.45560103053346</v>
      </c>
      <c r="AJ40" s="31" t="s">
        <v>144</v>
      </c>
      <c r="AK40" s="1"/>
      <c r="AL40" s="5">
        <f t="shared" si="17"/>
        <v>351</v>
      </c>
      <c r="AM40" s="3">
        <f t="shared" si="18"/>
        <v>0.75213675213675213</v>
      </c>
      <c r="AN40" s="6">
        <v>46091</v>
      </c>
      <c r="AO40" s="33">
        <v>40</v>
      </c>
      <c r="AP40" s="7">
        <f t="shared" si="8"/>
        <v>47.659574468085111</v>
      </c>
      <c r="AQ40" s="3">
        <f t="shared" si="21"/>
        <v>20.68</v>
      </c>
      <c r="AR40" s="3">
        <f t="shared" si="9"/>
        <v>0</v>
      </c>
      <c r="AS40" s="8">
        <f t="shared" si="22"/>
        <v>66</v>
      </c>
      <c r="AT40" s="8">
        <f t="shared" si="20"/>
        <v>27.5</v>
      </c>
      <c r="AU40" s="4">
        <f t="shared" si="12"/>
        <v>161.83957446808512</v>
      </c>
      <c r="AV40" s="4">
        <f t="shared" si="13"/>
        <v>124.45560103053346</v>
      </c>
      <c r="AY40">
        <v>40</v>
      </c>
      <c r="AZ40">
        <v>0.97321471255650582</v>
      </c>
      <c r="BA40">
        <v>56</v>
      </c>
      <c r="BB40">
        <v>9.5785471698113209</v>
      </c>
      <c r="BC40">
        <v>1.6762457547169811</v>
      </c>
    </row>
    <row r="41" spans="1:55" x14ac:dyDescent="0.25">
      <c r="A41" s="33">
        <v>41</v>
      </c>
      <c r="B41" s="21"/>
      <c r="C41" s="21"/>
      <c r="D41" s="1"/>
      <c r="E41" s="33" t="s">
        <v>74</v>
      </c>
      <c r="F41" s="1"/>
      <c r="G41" s="1" t="s">
        <v>68</v>
      </c>
      <c r="H41" s="35">
        <v>45744</v>
      </c>
      <c r="I41" s="33" t="s">
        <v>69</v>
      </c>
      <c r="J41" s="47">
        <v>135</v>
      </c>
      <c r="K41" s="24">
        <v>233.5</v>
      </c>
      <c r="L41" s="2">
        <f t="shared" si="0"/>
        <v>98.5</v>
      </c>
      <c r="M41" s="3">
        <f t="shared" si="1"/>
        <v>0.6985815602836879</v>
      </c>
      <c r="N41" s="3">
        <f t="shared" si="2"/>
        <v>93.144208037825052</v>
      </c>
      <c r="O41" s="3">
        <f t="shared" si="16"/>
        <v>0.67291066282420753</v>
      </c>
      <c r="P41">
        <v>1.42674877034852</v>
      </c>
      <c r="Q41">
        <v>8.8162471876406165</v>
      </c>
      <c r="R41" s="58">
        <v>1.5428432578371079</v>
      </c>
      <c r="S41">
        <v>9.4</v>
      </c>
      <c r="T41" s="8">
        <f t="shared" si="14"/>
        <v>22.572368421052634</v>
      </c>
      <c r="U41" s="26"/>
      <c r="V41" s="19"/>
      <c r="W41" s="43">
        <v>5.69</v>
      </c>
      <c r="X41" s="17"/>
      <c r="Y41" s="3"/>
      <c r="Z41" s="1"/>
      <c r="AA41" s="44">
        <v>2.2999999999999998</v>
      </c>
      <c r="AB41" s="48">
        <v>1.7</v>
      </c>
      <c r="AC41" s="44">
        <v>1</v>
      </c>
      <c r="AD41" s="27">
        <v>32</v>
      </c>
      <c r="AE41" s="45">
        <v>0.22117400000000001</v>
      </c>
      <c r="AF41" s="45">
        <v>2.5402770000000001</v>
      </c>
      <c r="AG41" s="45">
        <v>1.0900000000000001</v>
      </c>
      <c r="AH41" s="4">
        <f t="shared" si="4"/>
        <v>157.41489361702128</v>
      </c>
      <c r="AI41" s="4">
        <f t="shared" si="5"/>
        <v>121.05299498379031</v>
      </c>
      <c r="AJ41" s="31" t="s">
        <v>144</v>
      </c>
      <c r="AK41" s="1"/>
      <c r="AL41" s="5">
        <f t="shared" si="17"/>
        <v>347</v>
      </c>
      <c r="AM41" s="3">
        <f t="shared" si="18"/>
        <v>0.67291066282420753</v>
      </c>
      <c r="AN41" s="6">
        <v>46091</v>
      </c>
      <c r="AO41" s="33">
        <v>41</v>
      </c>
      <c r="AP41" s="7">
        <f t="shared" si="8"/>
        <v>41.914893617021271</v>
      </c>
      <c r="AQ41" s="3">
        <v>22</v>
      </c>
      <c r="AR41" s="3">
        <f t="shared" si="9"/>
        <v>0</v>
      </c>
      <c r="AS41" s="8">
        <f t="shared" si="22"/>
        <v>66</v>
      </c>
      <c r="AT41" s="8">
        <f t="shared" si="20"/>
        <v>27.5</v>
      </c>
      <c r="AU41" s="4">
        <f t="shared" si="12"/>
        <v>157.41489361702128</v>
      </c>
      <c r="AV41" s="4">
        <f t="shared" si="13"/>
        <v>121.05299498379031</v>
      </c>
      <c r="AY41">
        <v>41</v>
      </c>
      <c r="AZ41">
        <v>1.42674877034852</v>
      </c>
      <c r="BA41">
        <v>47</v>
      </c>
      <c r="BB41">
        <v>8.8162471876406165</v>
      </c>
      <c r="BC41">
        <v>1.5428432578371079</v>
      </c>
    </row>
    <row r="42" spans="1:55" x14ac:dyDescent="0.25">
      <c r="A42" s="33">
        <v>42</v>
      </c>
      <c r="B42" s="21"/>
      <c r="C42" s="21"/>
      <c r="D42" s="1"/>
      <c r="E42" s="33" t="s">
        <v>74</v>
      </c>
      <c r="F42" s="1" t="s">
        <v>110</v>
      </c>
      <c r="G42" s="1" t="s">
        <v>68</v>
      </c>
      <c r="H42" s="35">
        <v>45749</v>
      </c>
      <c r="I42" s="33" t="s">
        <v>96</v>
      </c>
      <c r="J42" s="47">
        <v>132</v>
      </c>
      <c r="K42" s="24">
        <v>243.5</v>
      </c>
      <c r="L42" s="2">
        <f t="shared" si="0"/>
        <v>111.5</v>
      </c>
      <c r="M42" s="3">
        <f t="shared" si="1"/>
        <v>0.79078014184397161</v>
      </c>
      <c r="N42" s="3">
        <f t="shared" si="2"/>
        <v>105.43735224586288</v>
      </c>
      <c r="O42" s="3">
        <f t="shared" si="16"/>
        <v>0.71198830409356728</v>
      </c>
      <c r="P42">
        <v>0.94521263067849581</v>
      </c>
      <c r="Q42">
        <v>8.8221467889908247</v>
      </c>
      <c r="R42" s="58">
        <v>1.5438756880733941</v>
      </c>
      <c r="S42">
        <v>8.9</v>
      </c>
      <c r="T42" s="8">
        <f t="shared" si="14"/>
        <v>21.371710526315791</v>
      </c>
      <c r="U42" s="26"/>
      <c r="V42" s="17"/>
      <c r="W42" s="43">
        <v>5.17</v>
      </c>
      <c r="X42" s="19"/>
      <c r="Y42" s="3"/>
      <c r="Z42" s="1"/>
      <c r="AA42" s="52">
        <v>3.3</v>
      </c>
      <c r="AB42" s="48">
        <v>1.4</v>
      </c>
      <c r="AC42" s="44">
        <v>1.5</v>
      </c>
      <c r="AD42" s="27">
        <v>32.5</v>
      </c>
      <c r="AE42" s="45">
        <v>0.220721</v>
      </c>
      <c r="AF42" s="45">
        <v>3.251738</v>
      </c>
      <c r="AG42" s="45">
        <v>1.34</v>
      </c>
      <c r="AH42" s="4">
        <f t="shared" si="4"/>
        <v>89.626808510638298</v>
      </c>
      <c r="AI42" s="4">
        <f t="shared" si="5"/>
        <v>68.923551969915181</v>
      </c>
      <c r="AJ42" s="31" t="s">
        <v>144</v>
      </c>
      <c r="AK42" s="1"/>
      <c r="AL42" s="5">
        <f t="shared" si="17"/>
        <v>342</v>
      </c>
      <c r="AM42" s="3">
        <f t="shared" si="18"/>
        <v>0.71198830409356728</v>
      </c>
      <c r="AN42" s="6">
        <v>46091</v>
      </c>
      <c r="AO42" s="33">
        <v>42</v>
      </c>
      <c r="AP42" s="7">
        <f t="shared" si="8"/>
        <v>47.446808510638299</v>
      </c>
      <c r="AQ42" s="3">
        <f>4*W42</f>
        <v>20.68</v>
      </c>
      <c r="AR42" s="3">
        <f t="shared" si="9"/>
        <v>0</v>
      </c>
      <c r="AS42" s="8">
        <v>-6</v>
      </c>
      <c r="AT42" s="8">
        <f t="shared" si="20"/>
        <v>27.5</v>
      </c>
      <c r="AU42" s="4">
        <f t="shared" si="12"/>
        <v>89.626808510638298</v>
      </c>
      <c r="AV42" s="4">
        <f t="shared" si="13"/>
        <v>68.923551969915181</v>
      </c>
      <c r="AY42">
        <v>42</v>
      </c>
      <c r="AZ42">
        <v>0.94521263067849581</v>
      </c>
      <c r="BA42">
        <v>42</v>
      </c>
      <c r="BB42">
        <v>8.8221467889908247</v>
      </c>
      <c r="BC42">
        <v>1.5438756880733941</v>
      </c>
    </row>
    <row r="43" spans="1:55" ht="23.25" x14ac:dyDescent="0.25">
      <c r="A43" s="33">
        <v>43</v>
      </c>
      <c r="B43" s="21" t="s">
        <v>145</v>
      </c>
      <c r="C43" s="1"/>
      <c r="D43" s="1"/>
      <c r="E43" s="33" t="s">
        <v>95</v>
      </c>
      <c r="F43" s="1"/>
      <c r="G43" s="1" t="s">
        <v>68</v>
      </c>
      <c r="H43" s="35">
        <v>45745</v>
      </c>
      <c r="I43" s="33" t="s">
        <v>76</v>
      </c>
      <c r="J43" s="47">
        <v>103</v>
      </c>
      <c r="K43" s="24">
        <v>210.5</v>
      </c>
      <c r="L43" s="2">
        <f t="shared" si="0"/>
        <v>107.5</v>
      </c>
      <c r="M43" s="3">
        <f t="shared" si="1"/>
        <v>0.76241134751773054</v>
      </c>
      <c r="N43" s="3">
        <f t="shared" si="2"/>
        <v>101.65484633569741</v>
      </c>
      <c r="O43" s="3">
        <f t="shared" si="16"/>
        <v>0.60838150289017345</v>
      </c>
      <c r="P43">
        <v>0.73136628504707257</v>
      </c>
      <c r="Q43">
        <v>8.0531822660098538</v>
      </c>
      <c r="R43" s="58">
        <v>1.4093068965517244</v>
      </c>
      <c r="S43">
        <v>6.92</v>
      </c>
      <c r="T43" s="8">
        <f t="shared" si="14"/>
        <v>16.617105263157896</v>
      </c>
      <c r="U43" s="26"/>
      <c r="V43" s="17"/>
      <c r="W43" s="43">
        <v>5.56</v>
      </c>
      <c r="X43" s="18"/>
      <c r="Y43" s="18"/>
      <c r="Z43" s="1"/>
      <c r="AA43" s="44">
        <v>1</v>
      </c>
      <c r="AB43" s="48">
        <v>1.2</v>
      </c>
      <c r="AC43" s="44">
        <v>3</v>
      </c>
      <c r="AD43" s="27">
        <v>31</v>
      </c>
      <c r="AE43" s="45">
        <v>0.233544</v>
      </c>
      <c r="AF43" s="45">
        <v>3.1379619999999999</v>
      </c>
      <c r="AG43" s="45">
        <v>1.49</v>
      </c>
      <c r="AH43" s="4">
        <f t="shared" si="4"/>
        <v>161.24468085106383</v>
      </c>
      <c r="AI43" s="4">
        <f t="shared" si="5"/>
        <v>123.99812427987497</v>
      </c>
      <c r="AJ43" s="41" t="s">
        <v>146</v>
      </c>
      <c r="AK43" s="1"/>
      <c r="AL43" s="5">
        <f t="shared" si="17"/>
        <v>346</v>
      </c>
      <c r="AM43" s="3">
        <f t="shared" si="18"/>
        <v>0.60838150289017345</v>
      </c>
      <c r="AN43" s="6">
        <v>46091</v>
      </c>
      <c r="AO43" s="33">
        <v>43</v>
      </c>
      <c r="AP43" s="7">
        <f t="shared" si="8"/>
        <v>45.744680851063833</v>
      </c>
      <c r="AQ43" s="3">
        <v>22</v>
      </c>
      <c r="AR43" s="3">
        <f t="shared" si="9"/>
        <v>0</v>
      </c>
      <c r="AS43" s="8">
        <f>(22-X43)*3</f>
        <v>66</v>
      </c>
      <c r="AT43" s="8">
        <f t="shared" si="20"/>
        <v>27.5</v>
      </c>
      <c r="AU43" s="4">
        <f t="shared" si="12"/>
        <v>161.24468085106383</v>
      </c>
      <c r="AV43" s="4">
        <f t="shared" si="13"/>
        <v>123.99812427987497</v>
      </c>
      <c r="AY43">
        <v>43</v>
      </c>
      <c r="AZ43">
        <v>0.73136628504707257</v>
      </c>
      <c r="BA43">
        <v>57</v>
      </c>
      <c r="BB43">
        <v>8.0531822660098538</v>
      </c>
      <c r="BC43">
        <v>1.4093068965517244</v>
      </c>
    </row>
    <row r="44" spans="1:55" ht="23.25" x14ac:dyDescent="0.25">
      <c r="A44" s="33">
        <v>44</v>
      </c>
      <c r="B44" s="21" t="s">
        <v>147</v>
      </c>
      <c r="C44" s="21"/>
      <c r="D44" s="1"/>
      <c r="E44" s="33" t="s">
        <v>148</v>
      </c>
      <c r="F44" s="1"/>
      <c r="G44" s="1" t="s">
        <v>68</v>
      </c>
      <c r="H44" s="35">
        <v>45744</v>
      </c>
      <c r="I44" s="33" t="s">
        <v>76</v>
      </c>
      <c r="J44" s="47">
        <v>105</v>
      </c>
      <c r="K44" s="24">
        <v>240</v>
      </c>
      <c r="L44" s="2">
        <f t="shared" si="0"/>
        <v>135</v>
      </c>
      <c r="M44" s="3">
        <f t="shared" si="1"/>
        <v>0.95744680851063835</v>
      </c>
      <c r="N44" s="3">
        <f t="shared" si="2"/>
        <v>127.65957446808511</v>
      </c>
      <c r="O44" s="3">
        <f t="shared" si="16"/>
        <v>0.69164265129683</v>
      </c>
      <c r="P44">
        <v>1.5604034733281169</v>
      </c>
      <c r="Q44">
        <v>7.5936521739130436</v>
      </c>
      <c r="R44" s="58">
        <v>1.3288891304347825</v>
      </c>
      <c r="S44">
        <v>9.1999999999999993</v>
      </c>
      <c r="T44" s="8">
        <f t="shared" si="14"/>
        <v>22.092105263157894</v>
      </c>
      <c r="U44" s="26"/>
      <c r="V44" s="17"/>
      <c r="W44" s="43">
        <v>5.3</v>
      </c>
      <c r="X44" s="19"/>
      <c r="Y44" s="3"/>
      <c r="Z44" s="1"/>
      <c r="AA44" s="44">
        <v>1.5</v>
      </c>
      <c r="AB44" s="48">
        <v>1.5</v>
      </c>
      <c r="AC44" s="44">
        <v>1</v>
      </c>
      <c r="AD44" s="27">
        <v>36.5</v>
      </c>
      <c r="AE44" s="45">
        <v>0.19531000000000001</v>
      </c>
      <c r="AF44" s="45">
        <v>3.2060369999999998</v>
      </c>
      <c r="AG44" s="45">
        <v>1.34</v>
      </c>
      <c r="AH44" s="4">
        <f t="shared" si="4"/>
        <v>100.14680851063829</v>
      </c>
      <c r="AI44" s="4">
        <f t="shared" si="5"/>
        <v>77.013494909671238</v>
      </c>
      <c r="AJ44" s="41" t="s">
        <v>146</v>
      </c>
      <c r="AK44" s="1"/>
      <c r="AL44" s="5">
        <f t="shared" si="17"/>
        <v>347</v>
      </c>
      <c r="AM44" s="3">
        <f t="shared" si="18"/>
        <v>0.69164265129683</v>
      </c>
      <c r="AN44" s="6">
        <v>46091</v>
      </c>
      <c r="AO44" s="33">
        <v>44</v>
      </c>
      <c r="AP44" s="7">
        <f t="shared" si="8"/>
        <v>57.446808510638299</v>
      </c>
      <c r="AQ44" s="3">
        <f>4*W44</f>
        <v>21.2</v>
      </c>
      <c r="AR44" s="3">
        <f t="shared" si="9"/>
        <v>0</v>
      </c>
      <c r="AS44" s="8">
        <v>-6</v>
      </c>
      <c r="AT44" s="8">
        <f t="shared" si="20"/>
        <v>27.5</v>
      </c>
      <c r="AU44" s="4">
        <f t="shared" si="12"/>
        <v>100.14680851063829</v>
      </c>
      <c r="AV44" s="4">
        <f t="shared" si="13"/>
        <v>77.013494909671238</v>
      </c>
      <c r="AY44">
        <v>44</v>
      </c>
      <c r="AZ44">
        <v>1.5604034733281169</v>
      </c>
      <c r="BA44">
        <v>28</v>
      </c>
      <c r="BB44">
        <v>7.5936521739130436</v>
      </c>
      <c r="BC44">
        <v>1.3288891304347825</v>
      </c>
    </row>
    <row r="45" spans="1:55" ht="23.25" x14ac:dyDescent="0.25">
      <c r="A45" s="33">
        <v>45</v>
      </c>
      <c r="B45" s="21" t="s">
        <v>149</v>
      </c>
      <c r="C45" s="21"/>
      <c r="D45" s="1"/>
      <c r="E45" s="33" t="s">
        <v>148</v>
      </c>
      <c r="F45" s="1"/>
      <c r="G45" s="1" t="s">
        <v>68</v>
      </c>
      <c r="H45" s="35">
        <v>45767</v>
      </c>
      <c r="I45" s="33" t="s">
        <v>76</v>
      </c>
      <c r="J45" s="47">
        <v>111.5</v>
      </c>
      <c r="K45" s="24">
        <v>228.5</v>
      </c>
      <c r="L45" s="2">
        <f t="shared" si="0"/>
        <v>117</v>
      </c>
      <c r="M45" s="3">
        <f t="shared" si="1"/>
        <v>0.82978723404255317</v>
      </c>
      <c r="N45" s="3">
        <f t="shared" si="2"/>
        <v>110.63829787234043</v>
      </c>
      <c r="O45" s="3">
        <f t="shared" si="16"/>
        <v>0.70524691358024694</v>
      </c>
      <c r="P45">
        <v>-1.161681138238446E-2</v>
      </c>
      <c r="Q45">
        <v>6.6487639520463011</v>
      </c>
      <c r="R45" s="58">
        <v>1.1635336916081027</v>
      </c>
      <c r="S45">
        <v>8.1999999999999993</v>
      </c>
      <c r="T45" s="8">
        <f t="shared" si="14"/>
        <v>19.690789473684209</v>
      </c>
      <c r="U45" s="26"/>
      <c r="V45" s="17"/>
      <c r="W45" s="43">
        <v>6.98</v>
      </c>
      <c r="X45" s="19"/>
      <c r="Y45" s="3"/>
      <c r="Z45" s="1"/>
      <c r="AA45" s="44">
        <v>1</v>
      </c>
      <c r="AB45" s="48">
        <v>1</v>
      </c>
      <c r="AC45" s="44">
        <v>1</v>
      </c>
      <c r="AD45" s="27">
        <v>29.5</v>
      </c>
      <c r="AE45" s="45">
        <v>0.214586</v>
      </c>
      <c r="AF45" s="45">
        <v>3.351604</v>
      </c>
      <c r="AG45" s="45">
        <v>1.44</v>
      </c>
      <c r="AH45" s="4">
        <f t="shared" si="4"/>
        <v>93.287234042553195</v>
      </c>
      <c r="AI45" s="4">
        <f t="shared" si="5"/>
        <v>71.738441103795196</v>
      </c>
      <c r="AJ45" s="41" t="s">
        <v>146</v>
      </c>
      <c r="AK45" s="1"/>
      <c r="AL45" s="5">
        <f t="shared" si="17"/>
        <v>324</v>
      </c>
      <c r="AM45" s="3">
        <f t="shared" si="18"/>
        <v>0.70524691358024694</v>
      </c>
      <c r="AN45" s="6">
        <v>46091</v>
      </c>
      <c r="AO45" s="33">
        <v>45</v>
      </c>
      <c r="AP45" s="7">
        <f t="shared" si="8"/>
        <v>49.787234042553187</v>
      </c>
      <c r="AQ45" s="3">
        <v>22</v>
      </c>
      <c r="AR45" s="3">
        <f t="shared" si="9"/>
        <v>0</v>
      </c>
      <c r="AS45" s="8">
        <v>-6</v>
      </c>
      <c r="AT45" s="8">
        <f t="shared" si="20"/>
        <v>27.5</v>
      </c>
      <c r="AU45" s="4">
        <f t="shared" si="12"/>
        <v>93.287234042553195</v>
      </c>
      <c r="AV45" s="4">
        <f t="shared" si="13"/>
        <v>71.738441103795196</v>
      </c>
      <c r="AY45">
        <v>45</v>
      </c>
      <c r="AZ45">
        <v>-1.161681138238446E-2</v>
      </c>
      <c r="BA45">
        <v>37</v>
      </c>
      <c r="BB45">
        <v>6.6487639520463011</v>
      </c>
      <c r="BC45">
        <v>1.1635336916081027</v>
      </c>
    </row>
    <row r="46" spans="1:55" ht="23.25" x14ac:dyDescent="0.25">
      <c r="A46" s="33">
        <v>46</v>
      </c>
      <c r="B46" s="21" t="s">
        <v>150</v>
      </c>
      <c r="C46" s="21"/>
      <c r="D46" s="1"/>
      <c r="E46" s="33" t="s">
        <v>148</v>
      </c>
      <c r="F46" s="1"/>
      <c r="G46" s="1" t="s">
        <v>68</v>
      </c>
      <c r="H46" s="35">
        <v>45745</v>
      </c>
      <c r="I46" s="33" t="s">
        <v>76</v>
      </c>
      <c r="J46" s="47">
        <v>126.5</v>
      </c>
      <c r="K46" s="24">
        <v>255.5</v>
      </c>
      <c r="L46" s="2">
        <f t="shared" si="0"/>
        <v>129</v>
      </c>
      <c r="M46" s="3">
        <f t="shared" si="1"/>
        <v>0.91489361702127658</v>
      </c>
      <c r="N46" s="3">
        <f t="shared" si="2"/>
        <v>121.98581560283688</v>
      </c>
      <c r="O46" s="3">
        <f t="shared" si="16"/>
        <v>0.73843930635838151</v>
      </c>
      <c r="P46">
        <v>0.23418575046879481</v>
      </c>
      <c r="Q46">
        <v>7.3549830508474567</v>
      </c>
      <c r="R46" s="58">
        <v>1.2871220338983049</v>
      </c>
      <c r="S46">
        <v>10.26</v>
      </c>
      <c r="T46" s="8">
        <f t="shared" si="14"/>
        <v>24.637500000000003</v>
      </c>
      <c r="U46" s="26"/>
      <c r="V46" s="17"/>
      <c r="W46" s="43">
        <v>5.12</v>
      </c>
      <c r="X46" s="18"/>
      <c r="Y46" s="18"/>
      <c r="Z46" s="1"/>
      <c r="AA46" s="44">
        <v>1</v>
      </c>
      <c r="AB46" s="48">
        <v>1.1000000000000001</v>
      </c>
      <c r="AC46" s="44">
        <v>1</v>
      </c>
      <c r="AD46" s="27">
        <v>32</v>
      </c>
      <c r="AE46" s="45">
        <v>0.22900899999999999</v>
      </c>
      <c r="AF46" s="45">
        <v>3.6503999999999999</v>
      </c>
      <c r="AG46" s="45">
        <v>1.41</v>
      </c>
      <c r="AH46" s="4">
        <f t="shared" si="4"/>
        <v>168.8736170212766</v>
      </c>
      <c r="AI46" s="4">
        <f t="shared" si="5"/>
        <v>129.86482183767561</v>
      </c>
      <c r="AJ46" s="41" t="s">
        <v>146</v>
      </c>
      <c r="AK46" s="1"/>
      <c r="AL46" s="5">
        <f t="shared" si="17"/>
        <v>346</v>
      </c>
      <c r="AM46" s="3">
        <f t="shared" si="18"/>
        <v>0.73843930635838151</v>
      </c>
      <c r="AN46" s="6">
        <v>46091</v>
      </c>
      <c r="AO46" s="33">
        <v>46</v>
      </c>
      <c r="AP46" s="7">
        <f t="shared" si="8"/>
        <v>54.893617021276597</v>
      </c>
      <c r="AQ46" s="3">
        <f t="shared" ref="AQ46:AQ52" si="23">4*W46</f>
        <v>20.48</v>
      </c>
      <c r="AR46" s="3">
        <f t="shared" si="9"/>
        <v>0</v>
      </c>
      <c r="AS46" s="8">
        <f t="shared" ref="AS46:AS51" si="24">(22-X46)*3</f>
        <v>66</v>
      </c>
      <c r="AT46" s="8">
        <f t="shared" si="20"/>
        <v>27.5</v>
      </c>
      <c r="AU46" s="4">
        <f t="shared" si="12"/>
        <v>168.8736170212766</v>
      </c>
      <c r="AV46" s="4">
        <f t="shared" si="13"/>
        <v>129.86482183767561</v>
      </c>
      <c r="AY46">
        <v>46</v>
      </c>
      <c r="AZ46">
        <v>0.23418575046879481</v>
      </c>
      <c r="BA46">
        <v>32</v>
      </c>
      <c r="BB46">
        <v>7.3549830508474567</v>
      </c>
      <c r="BC46">
        <v>1.2871220338983049</v>
      </c>
    </row>
    <row r="47" spans="1:55" ht="23.25" x14ac:dyDescent="0.25">
      <c r="A47" s="33">
        <v>47</v>
      </c>
      <c r="B47" s="21" t="s">
        <v>151</v>
      </c>
      <c r="C47" s="21"/>
      <c r="D47" s="1"/>
      <c r="E47" s="33" t="s">
        <v>95</v>
      </c>
      <c r="F47" s="1"/>
      <c r="G47" s="1" t="s">
        <v>75</v>
      </c>
      <c r="H47" s="35">
        <v>45741</v>
      </c>
      <c r="I47" s="33" t="s">
        <v>152</v>
      </c>
      <c r="J47" s="47">
        <v>96.5</v>
      </c>
      <c r="K47" s="24">
        <v>208.5</v>
      </c>
      <c r="L47" s="2">
        <f t="shared" si="0"/>
        <v>112</v>
      </c>
      <c r="M47" s="3">
        <f t="shared" si="1"/>
        <v>0.79432624113475181</v>
      </c>
      <c r="N47" s="3">
        <f t="shared" si="2"/>
        <v>105.91016548463357</v>
      </c>
      <c r="O47" s="3">
        <f t="shared" si="16"/>
        <v>0.59571428571428575</v>
      </c>
      <c r="P47">
        <v>5.2068830988459602E-2</v>
      </c>
      <c r="Q47">
        <v>7.1037060908797942</v>
      </c>
      <c r="R47" s="58">
        <v>1.2431485659039638</v>
      </c>
      <c r="S47">
        <v>6.6</v>
      </c>
      <c r="T47" s="8">
        <f t="shared" si="14"/>
        <v>15.848684210526315</v>
      </c>
      <c r="U47" s="26"/>
      <c r="V47" s="17"/>
      <c r="W47" s="43">
        <v>4.91</v>
      </c>
      <c r="X47" s="17"/>
      <c r="Y47" s="3"/>
      <c r="Z47" s="1"/>
      <c r="AA47" s="44">
        <v>1</v>
      </c>
      <c r="AB47" s="48">
        <v>1.1000000000000001</v>
      </c>
      <c r="AC47" s="44">
        <v>1.5</v>
      </c>
      <c r="AD47" s="27">
        <v>33</v>
      </c>
      <c r="AE47" s="45">
        <v>0.20073099999999999</v>
      </c>
      <c r="AF47" s="45">
        <v>2.7599809999999998</v>
      </c>
      <c r="AG47" s="45">
        <v>1.33</v>
      </c>
      <c r="AH47" s="4">
        <f t="shared" si="4"/>
        <v>160.7995744680851</v>
      </c>
      <c r="AI47" s="4">
        <f t="shared" si="5"/>
        <v>123.65583480835225</v>
      </c>
      <c r="AJ47" s="41" t="s">
        <v>146</v>
      </c>
      <c r="AK47" s="1"/>
      <c r="AL47" s="5">
        <f t="shared" si="17"/>
        <v>350</v>
      </c>
      <c r="AM47" s="3">
        <f t="shared" si="18"/>
        <v>0.59571428571428575</v>
      </c>
      <c r="AN47" s="6">
        <v>46091</v>
      </c>
      <c r="AO47" s="33">
        <v>47</v>
      </c>
      <c r="AP47" s="7">
        <f t="shared" si="8"/>
        <v>47.659574468085111</v>
      </c>
      <c r="AQ47" s="3">
        <f t="shared" si="23"/>
        <v>19.64</v>
      </c>
      <c r="AR47" s="3">
        <f t="shared" si="9"/>
        <v>0</v>
      </c>
      <c r="AS47" s="8">
        <f t="shared" si="24"/>
        <v>66</v>
      </c>
      <c r="AT47" s="8">
        <f t="shared" si="20"/>
        <v>27.5</v>
      </c>
      <c r="AU47" s="4">
        <f t="shared" si="12"/>
        <v>160.7995744680851</v>
      </c>
      <c r="AV47" s="4">
        <f t="shared" si="13"/>
        <v>123.65583480835225</v>
      </c>
      <c r="AY47">
        <v>47</v>
      </c>
      <c r="AZ47">
        <v>5.2068830988459602E-2</v>
      </c>
      <c r="BA47">
        <v>46</v>
      </c>
      <c r="BB47">
        <v>7.1037060908797942</v>
      </c>
      <c r="BC47">
        <v>1.2431485659039638</v>
      </c>
    </row>
    <row r="48" spans="1:55" ht="23.25" x14ac:dyDescent="0.25">
      <c r="A48" s="33">
        <v>48</v>
      </c>
      <c r="B48" s="21" t="s">
        <v>153</v>
      </c>
      <c r="C48" s="21"/>
      <c r="D48" s="13"/>
      <c r="E48" s="33" t="s">
        <v>95</v>
      </c>
      <c r="F48" s="1"/>
      <c r="G48" s="1" t="s">
        <v>75</v>
      </c>
      <c r="H48" s="35">
        <v>45740</v>
      </c>
      <c r="I48" s="33" t="s">
        <v>96</v>
      </c>
      <c r="J48" s="47">
        <v>123</v>
      </c>
      <c r="K48" s="23">
        <v>228</v>
      </c>
      <c r="L48" s="2">
        <f t="shared" si="0"/>
        <v>105</v>
      </c>
      <c r="M48" s="3">
        <f t="shared" si="1"/>
        <v>0.74468085106382975</v>
      </c>
      <c r="N48" s="3">
        <f t="shared" si="2"/>
        <v>99.290780141843967</v>
      </c>
      <c r="O48" s="3">
        <f t="shared" si="16"/>
        <v>0.6495726495726496</v>
      </c>
      <c r="P48">
        <v>0.88264445339428921</v>
      </c>
      <c r="Q48">
        <v>8.4512068965517226</v>
      </c>
      <c r="R48" s="58">
        <v>1.4789612068965514</v>
      </c>
      <c r="S48">
        <v>9.02</v>
      </c>
      <c r="T48" s="8">
        <f t="shared" si="14"/>
        <v>21.659868421052629</v>
      </c>
      <c r="U48" s="26"/>
      <c r="V48" s="17"/>
      <c r="W48" s="43">
        <v>5.3</v>
      </c>
      <c r="X48" s="18"/>
      <c r="Y48" s="18"/>
      <c r="Z48" s="1"/>
      <c r="AA48" s="44">
        <v>1</v>
      </c>
      <c r="AB48" s="48">
        <v>1.3</v>
      </c>
      <c r="AC48" s="44">
        <v>1.5</v>
      </c>
      <c r="AD48" s="27">
        <v>32</v>
      </c>
      <c r="AE48" s="45">
        <v>0.215894</v>
      </c>
      <c r="AF48" s="45">
        <v>3.6019830000000002</v>
      </c>
      <c r="AG48" s="45">
        <v>1.58</v>
      </c>
      <c r="AH48" s="4">
        <f t="shared" si="4"/>
        <v>159.38085106382977</v>
      </c>
      <c r="AI48" s="4">
        <f t="shared" si="5"/>
        <v>122.5648280224471</v>
      </c>
      <c r="AJ48" s="41" t="s">
        <v>146</v>
      </c>
      <c r="AK48" s="1"/>
      <c r="AL48" s="5">
        <f t="shared" si="17"/>
        <v>351</v>
      </c>
      <c r="AM48" s="3">
        <f t="shared" si="18"/>
        <v>0.6495726495726496</v>
      </c>
      <c r="AN48" s="6">
        <v>46091</v>
      </c>
      <c r="AO48" s="33">
        <v>48</v>
      </c>
      <c r="AP48" s="7">
        <f t="shared" si="8"/>
        <v>44.680851063829785</v>
      </c>
      <c r="AQ48" s="3">
        <f t="shared" si="23"/>
        <v>21.2</v>
      </c>
      <c r="AR48" s="3">
        <f t="shared" si="9"/>
        <v>0</v>
      </c>
      <c r="AS48" s="8">
        <f t="shared" si="24"/>
        <v>66</v>
      </c>
      <c r="AT48" s="8">
        <f t="shared" si="20"/>
        <v>27.5</v>
      </c>
      <c r="AU48" s="4">
        <f t="shared" si="12"/>
        <v>159.38085106382977</v>
      </c>
      <c r="AV48" s="4">
        <f t="shared" si="13"/>
        <v>122.5648280224471</v>
      </c>
      <c r="AY48">
        <v>48</v>
      </c>
      <c r="AZ48">
        <v>0.88264445339428921</v>
      </c>
      <c r="BA48">
        <v>33</v>
      </c>
      <c r="BB48">
        <v>8.4512068965517226</v>
      </c>
      <c r="BC48">
        <v>1.4789612068965514</v>
      </c>
    </row>
    <row r="49" spans="1:55" x14ac:dyDescent="0.25">
      <c r="A49" s="33">
        <v>49</v>
      </c>
      <c r="B49" s="21"/>
      <c r="C49" s="5"/>
      <c r="D49" s="1" t="s">
        <v>154</v>
      </c>
      <c r="E49" s="33" t="s">
        <v>74</v>
      </c>
      <c r="F49" s="1"/>
      <c r="G49" s="1" t="s">
        <v>75</v>
      </c>
      <c r="H49" s="35">
        <v>45698</v>
      </c>
      <c r="I49" s="33" t="s">
        <v>69</v>
      </c>
      <c r="J49" s="47">
        <v>108.5</v>
      </c>
      <c r="K49" s="24">
        <v>201</v>
      </c>
      <c r="L49" s="2">
        <f t="shared" si="0"/>
        <v>92.5</v>
      </c>
      <c r="M49" s="3">
        <f t="shared" si="1"/>
        <v>0.65602836879432624</v>
      </c>
      <c r="N49" s="3">
        <f t="shared" si="2"/>
        <v>87.470449172576835</v>
      </c>
      <c r="O49" s="3">
        <f t="shared" si="16"/>
        <v>0.51145038167938928</v>
      </c>
      <c r="P49">
        <v>7.2244851706305013E-2</v>
      </c>
      <c r="Q49">
        <v>7.9491521739130446</v>
      </c>
      <c r="R49" s="58">
        <v>1.3911016304347827</v>
      </c>
      <c r="S49">
        <v>6.32</v>
      </c>
      <c r="T49" s="8">
        <f t="shared" si="14"/>
        <v>15.176315789473685</v>
      </c>
      <c r="U49" s="26"/>
      <c r="V49" s="17"/>
      <c r="W49" s="43">
        <v>5.04</v>
      </c>
      <c r="X49" s="18"/>
      <c r="Y49" s="18"/>
      <c r="Z49" s="1"/>
      <c r="AA49" s="44">
        <v>1.5</v>
      </c>
      <c r="AB49" s="48">
        <v>1</v>
      </c>
      <c r="AC49" s="44">
        <v>2.5</v>
      </c>
      <c r="AD49" s="27">
        <v>31</v>
      </c>
      <c r="AE49" s="45">
        <v>0.20968899999999999</v>
      </c>
      <c r="AF49" s="45">
        <v>3.8898929999999998</v>
      </c>
      <c r="AG49" s="45">
        <v>1.94</v>
      </c>
      <c r="AH49" s="4">
        <f t="shared" si="4"/>
        <v>153.02170212765958</v>
      </c>
      <c r="AI49" s="4">
        <f t="shared" si="5"/>
        <v>117.67460444459279</v>
      </c>
      <c r="AJ49" s="31" t="s">
        <v>155</v>
      </c>
      <c r="AK49" s="1"/>
      <c r="AL49" s="5">
        <f t="shared" si="17"/>
        <v>393</v>
      </c>
      <c r="AM49" s="3">
        <f t="shared" si="18"/>
        <v>0.51145038167938928</v>
      </c>
      <c r="AN49" s="6">
        <v>46091</v>
      </c>
      <c r="AO49" s="33">
        <v>49</v>
      </c>
      <c r="AP49" s="7">
        <f t="shared" si="8"/>
        <v>39.361702127659576</v>
      </c>
      <c r="AQ49" s="3">
        <f t="shared" si="23"/>
        <v>20.16</v>
      </c>
      <c r="AR49" s="3">
        <f t="shared" si="9"/>
        <v>0</v>
      </c>
      <c r="AS49" s="8">
        <f t="shared" si="24"/>
        <v>66</v>
      </c>
      <c r="AT49" s="8">
        <f t="shared" si="20"/>
        <v>27.5</v>
      </c>
      <c r="AU49" s="4">
        <f t="shared" si="12"/>
        <v>153.02170212765958</v>
      </c>
      <c r="AV49" s="4">
        <f t="shared" si="13"/>
        <v>117.67460444459279</v>
      </c>
      <c r="AY49">
        <v>49</v>
      </c>
      <c r="AZ49">
        <v>7.2244851706305013E-2</v>
      </c>
      <c r="BA49">
        <v>22</v>
      </c>
      <c r="BB49">
        <v>7.9491521739130446</v>
      </c>
      <c r="BC49">
        <v>1.3911016304347827</v>
      </c>
    </row>
    <row r="50" spans="1:55" x14ac:dyDescent="0.25">
      <c r="A50" s="33">
        <v>50</v>
      </c>
      <c r="B50" s="21"/>
      <c r="C50" s="21"/>
      <c r="D50" s="1" t="s">
        <v>154</v>
      </c>
      <c r="E50" s="33" t="s">
        <v>74</v>
      </c>
      <c r="F50" s="1"/>
      <c r="G50" s="1" t="s">
        <v>68</v>
      </c>
      <c r="H50" s="35">
        <v>45704</v>
      </c>
      <c r="I50" s="33" t="s">
        <v>69</v>
      </c>
      <c r="J50" s="47">
        <v>92</v>
      </c>
      <c r="K50" s="24">
        <v>198</v>
      </c>
      <c r="L50" s="2">
        <f t="shared" si="0"/>
        <v>106</v>
      </c>
      <c r="M50" s="3">
        <f t="shared" si="1"/>
        <v>0.75177304964539005</v>
      </c>
      <c r="N50" s="3">
        <f t="shared" si="2"/>
        <v>100.23640661938533</v>
      </c>
      <c r="O50" s="3">
        <f t="shared" si="16"/>
        <v>0.51162790697674421</v>
      </c>
      <c r="P50">
        <v>-0.63233920096574714</v>
      </c>
      <c r="Q50">
        <v>6.0183333333333326</v>
      </c>
      <c r="R50" s="58">
        <v>1.0532083333333331</v>
      </c>
      <c r="S50">
        <v>6.72</v>
      </c>
      <c r="T50" s="8">
        <f t="shared" si="14"/>
        <v>16.136842105263156</v>
      </c>
      <c r="U50" s="26"/>
      <c r="V50" s="17"/>
      <c r="W50" s="43">
        <v>4.91</v>
      </c>
      <c r="X50" s="17"/>
      <c r="Y50" s="3"/>
      <c r="Z50" s="1"/>
      <c r="AA50" s="44">
        <v>1.4</v>
      </c>
      <c r="AB50" s="48">
        <v>1</v>
      </c>
      <c r="AC50" s="44">
        <v>1.5</v>
      </c>
      <c r="AD50" s="27">
        <v>28.5</v>
      </c>
      <c r="AE50" s="45">
        <v>0.209705</v>
      </c>
      <c r="AF50" s="45">
        <v>3.0105840000000001</v>
      </c>
      <c r="AG50" s="45">
        <v>1.52</v>
      </c>
      <c r="AH50" s="4">
        <f t="shared" si="4"/>
        <v>158.2463829787234</v>
      </c>
      <c r="AI50" s="4">
        <f t="shared" si="5"/>
        <v>121.69241527762915</v>
      </c>
      <c r="AJ50" s="31" t="s">
        <v>155</v>
      </c>
      <c r="AK50" s="1"/>
      <c r="AL50" s="5">
        <f t="shared" si="17"/>
        <v>387</v>
      </c>
      <c r="AM50" s="3">
        <f t="shared" si="18"/>
        <v>0.51162790697674421</v>
      </c>
      <c r="AN50" s="6">
        <v>46091</v>
      </c>
      <c r="AO50" s="33">
        <v>50</v>
      </c>
      <c r="AP50" s="7">
        <f t="shared" si="8"/>
        <v>45.106382978723403</v>
      </c>
      <c r="AQ50" s="3">
        <f t="shared" si="23"/>
        <v>19.64</v>
      </c>
      <c r="AR50" s="3">
        <f t="shared" si="9"/>
        <v>0</v>
      </c>
      <c r="AS50" s="8">
        <f t="shared" si="24"/>
        <v>66</v>
      </c>
      <c r="AT50" s="8">
        <f t="shared" si="20"/>
        <v>27.5</v>
      </c>
      <c r="AU50" s="4">
        <f t="shared" si="12"/>
        <v>158.2463829787234</v>
      </c>
      <c r="AV50" s="4">
        <f t="shared" si="13"/>
        <v>121.69241527762915</v>
      </c>
      <c r="AY50">
        <v>50</v>
      </c>
      <c r="AZ50">
        <v>-0.63233920096574714</v>
      </c>
      <c r="BA50">
        <v>68</v>
      </c>
      <c r="BB50">
        <v>6.0183333333333326</v>
      </c>
      <c r="BC50">
        <v>1.0532083333333331</v>
      </c>
    </row>
    <row r="51" spans="1:55" x14ac:dyDescent="0.25">
      <c r="A51" s="33">
        <v>51</v>
      </c>
      <c r="B51" s="32" t="s">
        <v>156</v>
      </c>
      <c r="C51" s="21"/>
      <c r="D51" s="33" t="s">
        <v>157</v>
      </c>
      <c r="E51" s="33" t="s">
        <v>74</v>
      </c>
      <c r="F51" s="1"/>
      <c r="G51" s="1" t="s">
        <v>68</v>
      </c>
      <c r="H51" s="35">
        <v>45779</v>
      </c>
      <c r="I51" s="33" t="s">
        <v>136</v>
      </c>
      <c r="J51" s="47">
        <v>117.5</v>
      </c>
      <c r="K51" s="24">
        <v>211.5</v>
      </c>
      <c r="L51" s="2">
        <f t="shared" si="0"/>
        <v>94</v>
      </c>
      <c r="M51" s="3">
        <f t="shared" si="1"/>
        <v>0.66666666666666663</v>
      </c>
      <c r="N51" s="3">
        <f t="shared" si="2"/>
        <v>88.888888888888886</v>
      </c>
      <c r="O51" s="3">
        <f t="shared" si="16"/>
        <v>0.67788461538461542</v>
      </c>
      <c r="P51">
        <v>2.874348646029786</v>
      </c>
      <c r="Q51">
        <v>10.528038740920097</v>
      </c>
      <c r="R51" s="58">
        <v>1.8424067796610168</v>
      </c>
      <c r="S51">
        <v>7.94</v>
      </c>
      <c r="T51" s="8">
        <f t="shared" si="14"/>
        <v>19.066447368421052</v>
      </c>
      <c r="U51" s="37"/>
      <c r="V51" s="3"/>
      <c r="W51" s="43">
        <v>5.43</v>
      </c>
      <c r="X51" s="3"/>
      <c r="Y51" s="3"/>
      <c r="Z51" s="1"/>
      <c r="AA51" s="44">
        <v>1.5</v>
      </c>
      <c r="AB51" s="48">
        <v>1.3</v>
      </c>
      <c r="AC51" s="44">
        <v>1</v>
      </c>
      <c r="AD51" s="2">
        <v>30.5</v>
      </c>
      <c r="AE51" s="45">
        <v>0.210482</v>
      </c>
      <c r="AF51" s="45">
        <v>2.9439860000000002</v>
      </c>
      <c r="AG51" s="45">
        <v>1.4</v>
      </c>
      <c r="AH51" s="4">
        <f t="shared" si="4"/>
        <v>155.22</v>
      </c>
      <c r="AI51" s="4">
        <f t="shared" si="5"/>
        <v>119.36510866054537</v>
      </c>
      <c r="AJ51" s="31" t="s">
        <v>158</v>
      </c>
      <c r="AK51" s="1"/>
      <c r="AL51" s="5">
        <f t="shared" si="17"/>
        <v>312</v>
      </c>
      <c r="AM51" s="3">
        <f t="shared" si="18"/>
        <v>0.67788461538461542</v>
      </c>
      <c r="AN51" s="6">
        <v>46091</v>
      </c>
      <c r="AO51" s="33">
        <v>51</v>
      </c>
      <c r="AP51" s="7">
        <f t="shared" si="8"/>
        <v>40</v>
      </c>
      <c r="AQ51" s="3">
        <f t="shared" si="23"/>
        <v>21.72</v>
      </c>
      <c r="AR51" s="3">
        <f t="shared" si="9"/>
        <v>0</v>
      </c>
      <c r="AS51" s="8">
        <f t="shared" si="24"/>
        <v>66</v>
      </c>
      <c r="AT51" s="8">
        <f t="shared" si="20"/>
        <v>27.5</v>
      </c>
      <c r="AU51" s="4">
        <f t="shared" si="12"/>
        <v>155.22</v>
      </c>
      <c r="AV51" s="4">
        <f t="shared" si="13"/>
        <v>119.36510866054537</v>
      </c>
      <c r="AY51">
        <v>51</v>
      </c>
      <c r="AZ51">
        <v>2.874348646029786</v>
      </c>
      <c r="BA51">
        <v>45</v>
      </c>
      <c r="BB51">
        <v>10.528038740920097</v>
      </c>
      <c r="BC51">
        <v>1.8424067796610168</v>
      </c>
    </row>
    <row r="52" spans="1:55" x14ac:dyDescent="0.25">
      <c r="A52" s="33">
        <v>52</v>
      </c>
      <c r="B52" s="32" t="s">
        <v>159</v>
      </c>
      <c r="C52" s="21"/>
      <c r="D52" s="33" t="s">
        <v>160</v>
      </c>
      <c r="E52" s="33" t="s">
        <v>74</v>
      </c>
      <c r="F52" s="1"/>
      <c r="G52" s="1" t="s">
        <v>68</v>
      </c>
      <c r="H52" s="35">
        <v>45781</v>
      </c>
      <c r="I52" s="33" t="s">
        <v>76</v>
      </c>
      <c r="J52" s="47">
        <v>105.5</v>
      </c>
      <c r="K52" s="24">
        <v>226</v>
      </c>
      <c r="L52" s="2">
        <f t="shared" si="0"/>
        <v>120.5</v>
      </c>
      <c r="M52" s="3">
        <f t="shared" si="1"/>
        <v>0.85460992907801414</v>
      </c>
      <c r="N52" s="3">
        <f t="shared" si="2"/>
        <v>113.94799054373522</v>
      </c>
      <c r="O52" s="3">
        <f t="shared" si="16"/>
        <v>0.7290322580645161</v>
      </c>
      <c r="P52">
        <v>0.82746352727459627</v>
      </c>
      <c r="Q52">
        <v>7.580288135593217</v>
      </c>
      <c r="R52" s="58">
        <v>1.3265504237288128</v>
      </c>
      <c r="S52">
        <v>6.9</v>
      </c>
      <c r="T52" s="8">
        <f t="shared" si="14"/>
        <v>16.569078947368421</v>
      </c>
      <c r="U52" s="37"/>
      <c r="V52" s="3"/>
      <c r="W52" s="43">
        <v>5.17</v>
      </c>
      <c r="X52" s="7"/>
      <c r="Y52" s="3"/>
      <c r="Z52" s="20"/>
      <c r="AA52" s="44">
        <v>1.4</v>
      </c>
      <c r="AB52" s="48">
        <v>1</v>
      </c>
      <c r="AC52" s="44">
        <v>1</v>
      </c>
      <c r="AD52" s="2">
        <v>34.5</v>
      </c>
      <c r="AE52" s="45">
        <v>0.24444399999999999</v>
      </c>
      <c r="AF52" s="45">
        <v>2.9766689999999998</v>
      </c>
      <c r="AG52" s="45">
        <v>1.32</v>
      </c>
      <c r="AH52" s="4">
        <f t="shared" si="4"/>
        <v>93.45659574468084</v>
      </c>
      <c r="AI52" s="4">
        <f t="shared" si="5"/>
        <v>71.868681265999811</v>
      </c>
      <c r="AJ52" s="31" t="s">
        <v>158</v>
      </c>
      <c r="AK52" s="1"/>
      <c r="AL52" s="5">
        <f t="shared" si="17"/>
        <v>310</v>
      </c>
      <c r="AM52" s="3">
        <f t="shared" si="18"/>
        <v>0.7290322580645161</v>
      </c>
      <c r="AN52" s="6">
        <v>46091</v>
      </c>
      <c r="AO52" s="33">
        <v>52</v>
      </c>
      <c r="AP52" s="7">
        <f t="shared" si="8"/>
        <v>51.276595744680847</v>
      </c>
      <c r="AQ52" s="3">
        <f t="shared" si="23"/>
        <v>20.68</v>
      </c>
      <c r="AR52" s="3">
        <f t="shared" si="9"/>
        <v>0</v>
      </c>
      <c r="AS52" s="8">
        <v>-6</v>
      </c>
      <c r="AT52" s="8">
        <f t="shared" si="20"/>
        <v>27.5</v>
      </c>
      <c r="AU52" s="4">
        <f t="shared" si="12"/>
        <v>93.45659574468084</v>
      </c>
      <c r="AV52" s="4">
        <f t="shared" si="13"/>
        <v>71.868681265999811</v>
      </c>
      <c r="AY52">
        <v>52</v>
      </c>
      <c r="AZ52">
        <v>0.82746352727459627</v>
      </c>
      <c r="BA52">
        <v>58</v>
      </c>
      <c r="BB52">
        <v>7.580288135593217</v>
      </c>
      <c r="BC52">
        <v>1.3265504237288128</v>
      </c>
    </row>
    <row r="53" spans="1:55" x14ac:dyDescent="0.25">
      <c r="A53" s="33">
        <v>53</v>
      </c>
      <c r="B53" s="32" t="s">
        <v>161</v>
      </c>
      <c r="C53" s="21"/>
      <c r="D53" s="33" t="s">
        <v>157</v>
      </c>
      <c r="E53" s="33" t="s">
        <v>74</v>
      </c>
      <c r="F53" s="1"/>
      <c r="G53" s="1" t="s">
        <v>68</v>
      </c>
      <c r="H53" s="35">
        <v>45778</v>
      </c>
      <c r="I53" s="33" t="s">
        <v>69</v>
      </c>
      <c r="J53" s="47">
        <v>92</v>
      </c>
      <c r="K53" s="24">
        <v>193</v>
      </c>
      <c r="L53" s="2">
        <f t="shared" si="0"/>
        <v>101</v>
      </c>
      <c r="M53" s="3">
        <f t="shared" si="1"/>
        <v>0.71631205673758869</v>
      </c>
      <c r="N53" s="3">
        <f t="shared" si="2"/>
        <v>95.508274231678485</v>
      </c>
      <c r="O53" s="3">
        <f t="shared" si="16"/>
        <v>0.61661341853035145</v>
      </c>
      <c r="P53">
        <v>1.5774905554382901</v>
      </c>
      <c r="Q53">
        <v>7.4687746596276687</v>
      </c>
      <c r="R53" s="58">
        <v>1.307035565434842</v>
      </c>
      <c r="S53">
        <v>6.28</v>
      </c>
      <c r="T53" s="8">
        <f t="shared" si="14"/>
        <v>15.080263157894739</v>
      </c>
      <c r="U53" s="37"/>
      <c r="V53" s="3"/>
      <c r="W53" s="43">
        <v>5.69</v>
      </c>
      <c r="X53" s="38"/>
      <c r="Y53" s="38"/>
      <c r="Z53" s="1"/>
      <c r="AA53" s="44">
        <v>1.1000000000000001</v>
      </c>
      <c r="AB53" s="48">
        <v>1.6</v>
      </c>
      <c r="AC53" s="44">
        <v>1</v>
      </c>
      <c r="AD53" s="2">
        <v>33.5</v>
      </c>
      <c r="AE53" s="45">
        <v>0.181142</v>
      </c>
      <c r="AF53" s="45">
        <v>3.0958619999999999</v>
      </c>
      <c r="AG53" s="45">
        <v>1.59</v>
      </c>
      <c r="AH53" s="4">
        <f t="shared" si="4"/>
        <v>158.47872340425533</v>
      </c>
      <c r="AI53" s="4">
        <f t="shared" si="5"/>
        <v>121.87108645492498</v>
      </c>
      <c r="AJ53" s="31" t="s">
        <v>158</v>
      </c>
      <c r="AK53" s="1"/>
      <c r="AL53" s="5">
        <f t="shared" si="17"/>
        <v>313</v>
      </c>
      <c r="AM53" s="3">
        <f t="shared" si="18"/>
        <v>0.61661341853035145</v>
      </c>
      <c r="AN53" s="6">
        <v>46091</v>
      </c>
      <c r="AO53" s="33">
        <v>53</v>
      </c>
      <c r="AP53" s="7">
        <f t="shared" si="8"/>
        <v>42.978723404255319</v>
      </c>
      <c r="AQ53" s="3">
        <v>22</v>
      </c>
      <c r="AR53" s="3">
        <f t="shared" si="9"/>
        <v>0</v>
      </c>
      <c r="AS53" s="8">
        <f>(22-X53)*3</f>
        <v>66</v>
      </c>
      <c r="AT53" s="8">
        <f t="shared" si="20"/>
        <v>27.5</v>
      </c>
      <c r="AU53" s="4">
        <f t="shared" si="12"/>
        <v>158.47872340425533</v>
      </c>
      <c r="AV53" s="4">
        <f t="shared" si="13"/>
        <v>121.87108645492498</v>
      </c>
      <c r="AY53">
        <v>53</v>
      </c>
      <c r="AZ53">
        <v>1.5774905554382901</v>
      </c>
      <c r="BA53">
        <v>60</v>
      </c>
      <c r="BB53">
        <v>7.4687746596276687</v>
      </c>
      <c r="BC53">
        <v>1.307035565434842</v>
      </c>
    </row>
    <row r="54" spans="1:55" x14ac:dyDescent="0.25">
      <c r="A54" s="33">
        <v>54</v>
      </c>
      <c r="B54" s="32" t="s">
        <v>162</v>
      </c>
      <c r="C54" s="21"/>
      <c r="D54" s="33" t="s">
        <v>160</v>
      </c>
      <c r="E54" s="33" t="s">
        <v>74</v>
      </c>
      <c r="F54" s="1"/>
      <c r="G54" s="1" t="s">
        <v>68</v>
      </c>
      <c r="H54" s="35">
        <v>45785</v>
      </c>
      <c r="I54" s="33" t="s">
        <v>76</v>
      </c>
      <c r="J54" s="47">
        <v>102</v>
      </c>
      <c r="K54" s="24">
        <v>215.5</v>
      </c>
      <c r="L54" s="2">
        <f t="shared" si="0"/>
        <v>113.5</v>
      </c>
      <c r="M54" s="3">
        <f t="shared" si="1"/>
        <v>0.80496453900709219</v>
      </c>
      <c r="N54" s="3">
        <f t="shared" si="2"/>
        <v>107.32860520094563</v>
      </c>
      <c r="O54" s="3">
        <f t="shared" si="16"/>
        <v>0.70424836601307195</v>
      </c>
      <c r="P54">
        <v>1.644373879029416</v>
      </c>
      <c r="Q54">
        <v>10.119221052631579</v>
      </c>
      <c r="R54" s="58">
        <v>1.7708636842105261</v>
      </c>
      <c r="S54">
        <v>8.24</v>
      </c>
      <c r="T54" s="8">
        <f t="shared" si="14"/>
        <v>19.786842105263158</v>
      </c>
      <c r="U54" s="37"/>
      <c r="V54" s="3"/>
      <c r="W54" s="43">
        <v>4.91</v>
      </c>
      <c r="X54" s="3"/>
      <c r="Y54" s="3"/>
      <c r="Z54" s="1"/>
      <c r="AA54" s="44">
        <v>1.1000000000000001</v>
      </c>
      <c r="AB54" s="48">
        <v>1.5</v>
      </c>
      <c r="AC54" s="44">
        <v>1</v>
      </c>
      <c r="AD54" s="2">
        <v>34.5</v>
      </c>
      <c r="AE54" s="45">
        <v>0.250027</v>
      </c>
      <c r="AF54" s="45">
        <v>2.6567919999999998</v>
      </c>
      <c r="AG54" s="45">
        <v>1.24</v>
      </c>
      <c r="AH54" s="4">
        <f t="shared" si="4"/>
        <v>161.43787234042554</v>
      </c>
      <c r="AI54" s="4">
        <f t="shared" si="5"/>
        <v>124.14668969103302</v>
      </c>
      <c r="AJ54" s="31" t="s">
        <v>158</v>
      </c>
      <c r="AK54" s="1"/>
      <c r="AL54" s="5">
        <f t="shared" si="17"/>
        <v>306</v>
      </c>
      <c r="AM54" s="3">
        <f t="shared" si="18"/>
        <v>0.70424836601307195</v>
      </c>
      <c r="AN54" s="6">
        <v>46091</v>
      </c>
      <c r="AO54" s="33">
        <v>54</v>
      </c>
      <c r="AP54" s="7">
        <f t="shared" si="8"/>
        <v>48.297872340425535</v>
      </c>
      <c r="AQ54" s="3">
        <f>4*W54</f>
        <v>19.64</v>
      </c>
      <c r="AR54" s="3">
        <f t="shared" si="9"/>
        <v>0</v>
      </c>
      <c r="AS54" s="8">
        <f>(22-X54)*3</f>
        <v>66</v>
      </c>
      <c r="AT54" s="8">
        <f t="shared" si="20"/>
        <v>27.5</v>
      </c>
      <c r="AU54" s="4">
        <f t="shared" si="12"/>
        <v>161.43787234042554</v>
      </c>
      <c r="AV54" s="4">
        <f t="shared" si="13"/>
        <v>124.14668969103302</v>
      </c>
      <c r="AY54">
        <v>54</v>
      </c>
      <c r="AZ54">
        <v>1.644373879029416</v>
      </c>
      <c r="BA54">
        <v>15</v>
      </c>
      <c r="BB54">
        <v>10.119221052631579</v>
      </c>
      <c r="BC54">
        <v>1.7708636842105261</v>
      </c>
    </row>
    <row r="55" spans="1:55" x14ac:dyDescent="0.25">
      <c r="A55" s="33">
        <v>55</v>
      </c>
      <c r="B55" s="32" t="s">
        <v>163</v>
      </c>
      <c r="C55" s="21"/>
      <c r="D55" s="33" t="s">
        <v>164</v>
      </c>
      <c r="E55" s="33" t="s">
        <v>74</v>
      </c>
      <c r="F55" s="1"/>
      <c r="G55" s="1" t="s">
        <v>68</v>
      </c>
      <c r="H55" s="35">
        <v>45782</v>
      </c>
      <c r="I55" s="33" t="s">
        <v>136</v>
      </c>
      <c r="J55" s="47">
        <v>121</v>
      </c>
      <c r="K55" s="24">
        <v>238</v>
      </c>
      <c r="L55" s="2">
        <f t="shared" si="0"/>
        <v>117</v>
      </c>
      <c r="M55" s="3">
        <f t="shared" si="1"/>
        <v>0.82978723404255317</v>
      </c>
      <c r="N55" s="3">
        <f t="shared" si="2"/>
        <v>110.63829787234043</v>
      </c>
      <c r="O55" s="3">
        <f t="shared" si="16"/>
        <v>0.77022653721682843</v>
      </c>
      <c r="P55">
        <v>-1.0609173046860989</v>
      </c>
      <c r="Q55">
        <v>5.6303437499999962</v>
      </c>
      <c r="R55" s="58">
        <v>0.98531015624999929</v>
      </c>
      <c r="S55">
        <v>8.4</v>
      </c>
      <c r="T55" s="8">
        <f t="shared" si="14"/>
        <v>20.171052631578949</v>
      </c>
      <c r="U55" s="37"/>
      <c r="V55" s="3"/>
      <c r="W55" s="43">
        <v>5.56</v>
      </c>
      <c r="X55" s="3"/>
      <c r="Y55" s="3"/>
      <c r="Z55" s="1"/>
      <c r="AA55" s="44">
        <v>1</v>
      </c>
      <c r="AB55" s="48">
        <v>1.3</v>
      </c>
      <c r="AC55" s="44">
        <v>1.5</v>
      </c>
      <c r="AD55" s="2">
        <v>36</v>
      </c>
      <c r="AE55" s="45">
        <v>0.17727200000000001</v>
      </c>
      <c r="AF55" s="45">
        <v>3.1897880000000001</v>
      </c>
      <c r="AG55" s="45">
        <v>1.34</v>
      </c>
      <c r="AH55" s="4">
        <f t="shared" si="4"/>
        <v>165.28723404255319</v>
      </c>
      <c r="AI55" s="4">
        <f t="shared" si="5"/>
        <v>127.10687187018654</v>
      </c>
      <c r="AJ55" s="31" t="s">
        <v>158</v>
      </c>
      <c r="AK55" s="1"/>
      <c r="AL55" s="5">
        <f t="shared" si="17"/>
        <v>309</v>
      </c>
      <c r="AM55" s="3">
        <f t="shared" si="18"/>
        <v>0.77022653721682843</v>
      </c>
      <c r="AN55" s="6">
        <v>46091</v>
      </c>
      <c r="AO55" s="33">
        <v>55</v>
      </c>
      <c r="AP55" s="7">
        <f t="shared" si="8"/>
        <v>49.787234042553187</v>
      </c>
      <c r="AQ55" s="3">
        <v>22</v>
      </c>
      <c r="AR55" s="3">
        <f t="shared" si="9"/>
        <v>0</v>
      </c>
      <c r="AS55" s="8">
        <f>(22-X55)*3</f>
        <v>66</v>
      </c>
      <c r="AT55" s="8">
        <f t="shared" si="20"/>
        <v>27.5</v>
      </c>
      <c r="AU55" s="4">
        <f t="shared" si="12"/>
        <v>165.28723404255319</v>
      </c>
      <c r="AV55" s="4">
        <f t="shared" si="13"/>
        <v>127.10687187018654</v>
      </c>
      <c r="AY55">
        <v>55</v>
      </c>
      <c r="AZ55">
        <v>-1.0609173046860989</v>
      </c>
      <c r="BA55">
        <v>65</v>
      </c>
      <c r="BB55">
        <v>5.6303437499999962</v>
      </c>
      <c r="BC55">
        <v>0.98531015624999929</v>
      </c>
    </row>
    <row r="56" spans="1:55" x14ac:dyDescent="0.25">
      <c r="A56" s="33">
        <v>58</v>
      </c>
      <c r="B56" s="32" t="s">
        <v>165</v>
      </c>
      <c r="C56" s="21"/>
      <c r="D56" s="33" t="s">
        <v>154</v>
      </c>
      <c r="E56" s="33" t="s">
        <v>74</v>
      </c>
      <c r="F56" s="1"/>
      <c r="G56" s="1" t="s">
        <v>68</v>
      </c>
      <c r="H56" s="35">
        <v>45783</v>
      </c>
      <c r="I56" s="33" t="s">
        <v>69</v>
      </c>
      <c r="J56" s="47">
        <v>107</v>
      </c>
      <c r="K56" s="24">
        <v>189.5</v>
      </c>
      <c r="L56" s="2">
        <f t="shared" si="0"/>
        <v>82.5</v>
      </c>
      <c r="M56" s="3">
        <f t="shared" si="1"/>
        <v>0.58510638297872342</v>
      </c>
      <c r="N56" s="3">
        <f t="shared" si="2"/>
        <v>78.01418439716312</v>
      </c>
      <c r="O56" s="3">
        <f t="shared" si="16"/>
        <v>0.61525974025974028</v>
      </c>
      <c r="P56">
        <v>2.2487439143562411</v>
      </c>
      <c r="Q56">
        <v>9.2384571428571416</v>
      </c>
      <c r="R56" s="58">
        <v>1.6167299999999998</v>
      </c>
      <c r="S56">
        <v>5.94</v>
      </c>
      <c r="T56" s="8">
        <f t="shared" si="14"/>
        <v>14.263815789473684</v>
      </c>
      <c r="U56" s="37"/>
      <c r="V56" s="3"/>
      <c r="W56" s="43">
        <v>4.26</v>
      </c>
      <c r="X56" s="3"/>
      <c r="Y56" s="3"/>
      <c r="Z56" s="1"/>
      <c r="AA56" s="44">
        <v>2</v>
      </c>
      <c r="AB56" s="48">
        <v>1.8</v>
      </c>
      <c r="AC56" s="44">
        <v>1</v>
      </c>
      <c r="AD56" s="2">
        <v>30</v>
      </c>
      <c r="AE56" s="45">
        <v>0.172401</v>
      </c>
      <c r="AF56" s="45">
        <v>2.3031540000000001</v>
      </c>
      <c r="AG56" s="45">
        <v>1.22</v>
      </c>
      <c r="AH56" s="4">
        <f t="shared" si="4"/>
        <v>145.64638297872341</v>
      </c>
      <c r="AI56" s="4">
        <f t="shared" si="5"/>
        <v>112.00293989351067</v>
      </c>
      <c r="AJ56" s="31" t="s">
        <v>158</v>
      </c>
      <c r="AK56" s="1"/>
      <c r="AL56" s="5">
        <f t="shared" si="17"/>
        <v>308</v>
      </c>
      <c r="AM56" s="3">
        <f t="shared" si="18"/>
        <v>0.61525974025974028</v>
      </c>
      <c r="AN56" s="6">
        <v>46091</v>
      </c>
      <c r="AO56" s="33">
        <v>58</v>
      </c>
      <c r="AP56" s="7">
        <f t="shared" si="8"/>
        <v>35.106382978723403</v>
      </c>
      <c r="AQ56" s="3">
        <f>4*W56</f>
        <v>17.04</v>
      </c>
      <c r="AR56" s="3">
        <f t="shared" si="9"/>
        <v>0</v>
      </c>
      <c r="AS56" s="8">
        <f>(22-X56)*3</f>
        <v>66</v>
      </c>
      <c r="AT56" s="8">
        <f t="shared" si="20"/>
        <v>27.5</v>
      </c>
      <c r="AU56" s="4">
        <f t="shared" si="12"/>
        <v>145.64638297872341</v>
      </c>
      <c r="AV56" s="4">
        <f t="shared" si="13"/>
        <v>112.00293989351067</v>
      </c>
      <c r="AY56">
        <v>58</v>
      </c>
      <c r="AZ56">
        <v>2.2487439143562411</v>
      </c>
      <c r="BA56">
        <v>36</v>
      </c>
      <c r="BB56">
        <v>9.2384571428571416</v>
      </c>
      <c r="BC56">
        <v>1.6167299999999998</v>
      </c>
    </row>
    <row r="57" spans="1:55" x14ac:dyDescent="0.25">
      <c r="A57" s="33">
        <v>59</v>
      </c>
      <c r="B57" s="32" t="s">
        <v>166</v>
      </c>
      <c r="C57" s="1"/>
      <c r="D57" s="33" t="s">
        <v>157</v>
      </c>
      <c r="E57" s="33" t="s">
        <v>74</v>
      </c>
      <c r="F57" s="1"/>
      <c r="G57" s="1" t="s">
        <v>68</v>
      </c>
      <c r="H57" s="35">
        <v>45778</v>
      </c>
      <c r="I57" s="33" t="s">
        <v>69</v>
      </c>
      <c r="J57" s="47">
        <v>106.5</v>
      </c>
      <c r="K57" s="24">
        <v>226</v>
      </c>
      <c r="L57" s="2">
        <f t="shared" si="0"/>
        <v>119.5</v>
      </c>
      <c r="M57" s="3">
        <f t="shared" si="1"/>
        <v>0.84751773049645385</v>
      </c>
      <c r="N57" s="3">
        <f t="shared" si="2"/>
        <v>113.00236406619383</v>
      </c>
      <c r="O57" s="3">
        <f t="shared" si="16"/>
        <v>0.72204472843450485</v>
      </c>
      <c r="P57">
        <v>0.1650967183937562</v>
      </c>
      <c r="Q57">
        <v>7.2433541480820676</v>
      </c>
      <c r="R57" s="58">
        <v>1.2675869759143616</v>
      </c>
      <c r="S57">
        <v>7.28</v>
      </c>
      <c r="T57" s="8">
        <f t="shared" si="14"/>
        <v>17.481578947368423</v>
      </c>
      <c r="U57" s="37"/>
      <c r="V57" s="3"/>
      <c r="W57" s="43">
        <v>5.04</v>
      </c>
      <c r="X57" s="38"/>
      <c r="Y57" s="38"/>
      <c r="Z57" s="20"/>
      <c r="AA57" s="44">
        <v>1</v>
      </c>
      <c r="AB57" s="48">
        <v>1</v>
      </c>
      <c r="AC57" s="44">
        <v>1.5</v>
      </c>
      <c r="AD57" s="2">
        <v>33.5</v>
      </c>
      <c r="AE57" s="45">
        <v>0.19595399999999999</v>
      </c>
      <c r="AF57" s="45">
        <v>3.5601060000000002</v>
      </c>
      <c r="AG57" s="45">
        <v>1.62</v>
      </c>
      <c r="AH57" s="4">
        <f t="shared" si="4"/>
        <v>164.51106382978725</v>
      </c>
      <c r="AI57" s="4">
        <f t="shared" si="5"/>
        <v>126.50999233284672</v>
      </c>
      <c r="AJ57" s="31" t="s">
        <v>167</v>
      </c>
      <c r="AK57" s="1"/>
      <c r="AL57" s="5">
        <f t="shared" si="17"/>
        <v>313</v>
      </c>
      <c r="AM57" s="3">
        <f t="shared" si="18"/>
        <v>0.72204472843450485</v>
      </c>
      <c r="AN57" s="6">
        <v>46091</v>
      </c>
      <c r="AO57" s="33">
        <v>59</v>
      </c>
      <c r="AP57" s="7">
        <f t="shared" si="8"/>
        <v>50.851063829787229</v>
      </c>
      <c r="AQ57" s="3">
        <f>4*W57</f>
        <v>20.16</v>
      </c>
      <c r="AR57" s="3">
        <f t="shared" si="9"/>
        <v>0</v>
      </c>
      <c r="AS57" s="8">
        <f>(22-X57)*3</f>
        <v>66</v>
      </c>
      <c r="AT57" s="8">
        <f t="shared" si="20"/>
        <v>27.5</v>
      </c>
      <c r="AU57" s="4">
        <f t="shared" si="12"/>
        <v>164.51106382978725</v>
      </c>
      <c r="AV57" s="4">
        <f t="shared" si="13"/>
        <v>126.50999233284672</v>
      </c>
      <c r="AY57">
        <v>59</v>
      </c>
      <c r="AZ57">
        <v>0.1650967183937562</v>
      </c>
      <c r="BA57">
        <v>6</v>
      </c>
      <c r="BB57">
        <v>7.2433541480820676</v>
      </c>
      <c r="BC57">
        <v>1.2675869759143616</v>
      </c>
    </row>
    <row r="58" spans="1:55" x14ac:dyDescent="0.25">
      <c r="A58" s="33">
        <v>60</v>
      </c>
      <c r="B58" s="32" t="s">
        <v>168</v>
      </c>
      <c r="C58" s="21"/>
      <c r="D58" s="33" t="s">
        <v>169</v>
      </c>
      <c r="E58" s="33" t="s">
        <v>74</v>
      </c>
      <c r="F58" s="1"/>
      <c r="G58" s="1" t="s">
        <v>68</v>
      </c>
      <c r="H58" s="35">
        <v>45785</v>
      </c>
      <c r="I58" s="33" t="s">
        <v>76</v>
      </c>
      <c r="J58" s="47">
        <v>94.5</v>
      </c>
      <c r="K58" s="24">
        <v>193</v>
      </c>
      <c r="L58" s="2">
        <f t="shared" si="0"/>
        <v>98.5</v>
      </c>
      <c r="M58" s="3">
        <f t="shared" si="1"/>
        <v>0.6985815602836879</v>
      </c>
      <c r="N58" s="3">
        <f t="shared" si="2"/>
        <v>93.144208037825052</v>
      </c>
      <c r="O58" s="3">
        <f t="shared" si="16"/>
        <v>0.63071895424836599</v>
      </c>
      <c r="P58">
        <v>-2.919237924540381</v>
      </c>
      <c r="Q58">
        <v>3.3991981132075475</v>
      </c>
      <c r="R58" s="58">
        <v>0.59485966981132077</v>
      </c>
      <c r="S58">
        <v>6.34</v>
      </c>
      <c r="T58" s="8">
        <f t="shared" si="14"/>
        <v>15.224342105263158</v>
      </c>
      <c r="U58" s="37"/>
      <c r="V58" s="3"/>
      <c r="W58" s="43">
        <v>4.91</v>
      </c>
      <c r="X58" s="39"/>
      <c r="Y58" s="38"/>
      <c r="Z58" s="20"/>
      <c r="AA58" s="44">
        <v>1.2</v>
      </c>
      <c r="AB58" s="48">
        <v>1</v>
      </c>
      <c r="AC58" s="44">
        <v>2.5</v>
      </c>
      <c r="AD58" s="2">
        <v>31.5</v>
      </c>
      <c r="AE58" s="45">
        <v>0.21531900000000001</v>
      </c>
      <c r="AF58" s="45">
        <v>2.5688059999999999</v>
      </c>
      <c r="AG58" s="45">
        <v>1.33</v>
      </c>
      <c r="AH58" s="4">
        <f t="shared" si="4"/>
        <v>83.054893617021264</v>
      </c>
      <c r="AI58" s="4">
        <f t="shared" si="5"/>
        <v>63.869710097833909</v>
      </c>
      <c r="AJ58" s="31" t="s">
        <v>167</v>
      </c>
      <c r="AK58" s="1"/>
      <c r="AL58" s="5">
        <f t="shared" si="17"/>
        <v>306</v>
      </c>
      <c r="AM58" s="3">
        <f t="shared" si="18"/>
        <v>0.63071895424836599</v>
      </c>
      <c r="AN58" s="6">
        <v>46091</v>
      </c>
      <c r="AO58" s="33">
        <v>60</v>
      </c>
      <c r="AP58" s="7">
        <f t="shared" si="8"/>
        <v>41.914893617021271</v>
      </c>
      <c r="AQ58" s="3">
        <f>4*W58</f>
        <v>19.64</v>
      </c>
      <c r="AR58" s="3">
        <f t="shared" si="9"/>
        <v>0</v>
      </c>
      <c r="AS58" s="8">
        <v>-6</v>
      </c>
      <c r="AT58" s="8">
        <f t="shared" si="20"/>
        <v>27.5</v>
      </c>
      <c r="AU58" s="4">
        <f t="shared" si="12"/>
        <v>83.054893617021264</v>
      </c>
      <c r="AV58" s="4">
        <f t="shared" si="13"/>
        <v>63.869710097833909</v>
      </c>
      <c r="AY58">
        <v>60</v>
      </c>
      <c r="AZ58">
        <v>-2.919237924540381</v>
      </c>
      <c r="BA58">
        <v>21</v>
      </c>
      <c r="BB58">
        <v>3.3991981132075475</v>
      </c>
      <c r="BC58">
        <v>0.59485966981132077</v>
      </c>
    </row>
    <row r="59" spans="1:55" x14ac:dyDescent="0.25">
      <c r="A59" s="33">
        <v>61</v>
      </c>
      <c r="B59" s="32" t="s">
        <v>170</v>
      </c>
      <c r="C59" s="21"/>
      <c r="D59" s="33" t="s">
        <v>154</v>
      </c>
      <c r="E59" s="33" t="s">
        <v>74</v>
      </c>
      <c r="F59" s="1" t="s">
        <v>110</v>
      </c>
      <c r="G59" s="1" t="s">
        <v>68</v>
      </c>
      <c r="H59" s="35">
        <v>45778</v>
      </c>
      <c r="I59" s="33" t="s">
        <v>69</v>
      </c>
      <c r="J59" s="47">
        <v>94</v>
      </c>
      <c r="K59" s="24">
        <v>186</v>
      </c>
      <c r="L59" s="2">
        <f t="shared" si="0"/>
        <v>92</v>
      </c>
      <c r="M59" s="3">
        <f t="shared" si="1"/>
        <v>0.65248226950354615</v>
      </c>
      <c r="N59" s="3">
        <f t="shared" si="2"/>
        <v>86.997635933806151</v>
      </c>
      <c r="O59" s="3">
        <f t="shared" si="16"/>
        <v>0.59424920127795522</v>
      </c>
      <c r="P59">
        <v>-0.65590113561692487</v>
      </c>
      <c r="Q59">
        <v>5.8750066312997324</v>
      </c>
      <c r="R59" s="58">
        <v>1.0281261604774532</v>
      </c>
      <c r="S59">
        <v>5.22</v>
      </c>
      <c r="T59" s="8">
        <f t="shared" si="14"/>
        <v>12.534868421052632</v>
      </c>
      <c r="U59" s="37"/>
      <c r="V59" s="3"/>
      <c r="W59" s="46">
        <v>4.1399999999999997</v>
      </c>
      <c r="X59" s="7"/>
      <c r="Y59" s="3"/>
      <c r="Z59" s="20"/>
      <c r="AA59" s="52">
        <v>3</v>
      </c>
      <c r="AB59" s="48">
        <v>1</v>
      </c>
      <c r="AC59" s="44">
        <v>2</v>
      </c>
      <c r="AD59" s="2">
        <v>28</v>
      </c>
      <c r="AE59" s="45">
        <v>0.209705</v>
      </c>
      <c r="AF59" s="45">
        <v>2.7011699999999998</v>
      </c>
      <c r="AG59" s="45">
        <v>1.45</v>
      </c>
      <c r="AH59" s="4">
        <f t="shared" si="4"/>
        <v>77.208936170212766</v>
      </c>
      <c r="AI59" s="4">
        <f t="shared" si="5"/>
        <v>59.374133845654931</v>
      </c>
      <c r="AJ59" s="31" t="s">
        <v>167</v>
      </c>
      <c r="AK59" s="1"/>
      <c r="AL59" s="5">
        <f t="shared" si="17"/>
        <v>313</v>
      </c>
      <c r="AM59" s="3">
        <f t="shared" si="18"/>
        <v>0.59424920127795522</v>
      </c>
      <c r="AN59" s="6">
        <v>46091</v>
      </c>
      <c r="AO59" s="33">
        <v>61</v>
      </c>
      <c r="AP59" s="7">
        <f t="shared" si="8"/>
        <v>39.148936170212771</v>
      </c>
      <c r="AQ59" s="3">
        <f>4*W59</f>
        <v>16.559999999999999</v>
      </c>
      <c r="AR59" s="3">
        <f t="shared" si="9"/>
        <v>0</v>
      </c>
      <c r="AS59" s="8">
        <v>-6</v>
      </c>
      <c r="AT59" s="8">
        <f t="shared" si="20"/>
        <v>27.5</v>
      </c>
      <c r="AU59" s="4">
        <f t="shared" si="12"/>
        <v>77.208936170212766</v>
      </c>
      <c r="AV59" s="4">
        <f t="shared" si="13"/>
        <v>59.374133845654931</v>
      </c>
      <c r="AY59">
        <v>61</v>
      </c>
      <c r="AZ59">
        <v>-0.65590113561692487</v>
      </c>
      <c r="BA59">
        <v>19</v>
      </c>
      <c r="BB59">
        <v>5.8750066312997324</v>
      </c>
      <c r="BC59">
        <v>1.0281261604774532</v>
      </c>
    </row>
    <row r="60" spans="1:55" x14ac:dyDescent="0.25">
      <c r="A60" s="33">
        <v>62</v>
      </c>
      <c r="B60" s="32" t="s">
        <v>171</v>
      </c>
      <c r="C60" s="5"/>
      <c r="D60" s="33" t="s">
        <v>164</v>
      </c>
      <c r="E60" s="33" t="s">
        <v>74</v>
      </c>
      <c r="F60" s="1"/>
      <c r="G60" s="1" t="s">
        <v>68</v>
      </c>
      <c r="H60" s="35">
        <v>45778</v>
      </c>
      <c r="I60" s="33" t="s">
        <v>69</v>
      </c>
      <c r="J60" s="47">
        <v>109.5</v>
      </c>
      <c r="K60" s="24">
        <v>224.5</v>
      </c>
      <c r="L60" s="2">
        <f t="shared" si="0"/>
        <v>115</v>
      </c>
      <c r="M60" s="3">
        <f t="shared" si="1"/>
        <v>0.81560283687943258</v>
      </c>
      <c r="N60" s="3">
        <f t="shared" si="2"/>
        <v>108.74704491725768</v>
      </c>
      <c r="O60" s="3">
        <f t="shared" si="16"/>
        <v>0.71725239616613423</v>
      </c>
      <c r="P60">
        <v>-0.72210139277833374</v>
      </c>
      <c r="Q60">
        <v>5.2129787234042562</v>
      </c>
      <c r="R60" s="58">
        <v>0.91227127659574481</v>
      </c>
      <c r="S60">
        <v>6.86</v>
      </c>
      <c r="T60" s="8">
        <f t="shared" si="14"/>
        <v>16.473026315789475</v>
      </c>
      <c r="U60" s="37"/>
      <c r="V60" s="3"/>
      <c r="W60" s="43">
        <v>5.94</v>
      </c>
      <c r="X60" s="38"/>
      <c r="Y60" s="38"/>
      <c r="Z60" s="20"/>
      <c r="AA60" s="44">
        <v>1.1000000000000001</v>
      </c>
      <c r="AB60" s="48">
        <v>1.3</v>
      </c>
      <c r="AC60" s="44">
        <v>1</v>
      </c>
      <c r="AD60" s="2">
        <v>36</v>
      </c>
      <c r="AE60" s="45">
        <v>0.19509599999999999</v>
      </c>
      <c r="AF60" s="45">
        <v>3.2934389999999998</v>
      </c>
      <c r="AG60" s="45">
        <v>1.47</v>
      </c>
      <c r="AH60" s="4">
        <f t="shared" si="4"/>
        <v>164.43617021276594</v>
      </c>
      <c r="AI60" s="4">
        <f t="shared" si="5"/>
        <v>126.45239869327884</v>
      </c>
      <c r="AJ60" s="31" t="s">
        <v>167</v>
      </c>
      <c r="AK60" s="1"/>
      <c r="AL60" s="5">
        <f t="shared" si="17"/>
        <v>313</v>
      </c>
      <c r="AM60" s="3">
        <f t="shared" si="18"/>
        <v>0.71725239616613423</v>
      </c>
      <c r="AN60" s="6">
        <v>46091</v>
      </c>
      <c r="AO60" s="33">
        <v>62</v>
      </c>
      <c r="AP60" s="7">
        <f t="shared" si="8"/>
        <v>48.936170212765958</v>
      </c>
      <c r="AQ60" s="3">
        <v>22</v>
      </c>
      <c r="AR60" s="3">
        <f t="shared" si="9"/>
        <v>0</v>
      </c>
      <c r="AS60" s="8">
        <f>(22-X60)*3</f>
        <v>66</v>
      </c>
      <c r="AT60" s="8">
        <f t="shared" si="20"/>
        <v>27.5</v>
      </c>
      <c r="AU60" s="4">
        <f t="shared" si="12"/>
        <v>164.43617021276594</v>
      </c>
      <c r="AV60" s="4">
        <f t="shared" si="13"/>
        <v>126.45239869327884</v>
      </c>
      <c r="AY60">
        <v>62</v>
      </c>
      <c r="AZ60">
        <v>-0.72210139277833374</v>
      </c>
      <c r="BA60">
        <v>27</v>
      </c>
      <c r="BB60">
        <v>5.2129787234042562</v>
      </c>
      <c r="BC60">
        <v>0.91227127659574481</v>
      </c>
    </row>
    <row r="61" spans="1:55" x14ac:dyDescent="0.25">
      <c r="A61" s="33">
        <v>63</v>
      </c>
      <c r="B61" s="32" t="s">
        <v>172</v>
      </c>
      <c r="C61" s="5"/>
      <c r="D61" s="33" t="s">
        <v>157</v>
      </c>
      <c r="E61" s="33" t="s">
        <v>74</v>
      </c>
      <c r="F61" s="1"/>
      <c r="G61" s="1" t="s">
        <v>68</v>
      </c>
      <c r="H61" s="35">
        <v>45778</v>
      </c>
      <c r="I61" s="33" t="s">
        <v>69</v>
      </c>
      <c r="J61" s="47">
        <v>104.5</v>
      </c>
      <c r="K61" s="24">
        <v>225</v>
      </c>
      <c r="L61" s="2">
        <f t="shared" si="0"/>
        <v>120.5</v>
      </c>
      <c r="M61" s="3">
        <f t="shared" si="1"/>
        <v>0.85460992907801414</v>
      </c>
      <c r="N61" s="3">
        <f t="shared" si="2"/>
        <v>113.94799054373522</v>
      </c>
      <c r="O61" s="3">
        <f t="shared" si="16"/>
        <v>0.71884984025559107</v>
      </c>
      <c r="P61">
        <v>-0.19875537742900301</v>
      </c>
      <c r="Q61">
        <v>5.8494705882352962</v>
      </c>
      <c r="R61" s="58">
        <v>1.0236573529411768</v>
      </c>
      <c r="S61">
        <v>7.9</v>
      </c>
      <c r="T61" s="8">
        <f t="shared" si="14"/>
        <v>18.970394736842106</v>
      </c>
      <c r="U61" s="37"/>
      <c r="V61" s="3"/>
      <c r="W61" s="43">
        <v>5.04</v>
      </c>
      <c r="X61" s="39"/>
      <c r="Y61" s="38"/>
      <c r="Z61" s="1"/>
      <c r="AA61" s="44">
        <v>1.1000000000000001</v>
      </c>
      <c r="AB61" s="48">
        <v>1.7</v>
      </c>
      <c r="AC61" s="44">
        <v>1</v>
      </c>
      <c r="AD61" s="2">
        <v>33</v>
      </c>
      <c r="AE61" s="45">
        <v>0.21926399999999999</v>
      </c>
      <c r="AF61" s="45">
        <v>3.2077909999999998</v>
      </c>
      <c r="AG61" s="45">
        <v>1.43</v>
      </c>
      <c r="AH61" s="4">
        <f t="shared" si="4"/>
        <v>92.936595744680844</v>
      </c>
      <c r="AI61" s="4">
        <f t="shared" si="5"/>
        <v>71.468798154909209</v>
      </c>
      <c r="AJ61" s="31" t="s">
        <v>173</v>
      </c>
      <c r="AK61" s="1"/>
      <c r="AL61" s="5">
        <f t="shared" si="17"/>
        <v>313</v>
      </c>
      <c r="AM61" s="3">
        <f t="shared" si="18"/>
        <v>0.71884984025559107</v>
      </c>
      <c r="AN61" s="6">
        <v>46091</v>
      </c>
      <c r="AO61" s="33">
        <v>63</v>
      </c>
      <c r="AP61" s="7">
        <f t="shared" si="8"/>
        <v>51.276595744680847</v>
      </c>
      <c r="AQ61" s="3">
        <f>4*W61</f>
        <v>20.16</v>
      </c>
      <c r="AR61" s="3">
        <f t="shared" si="9"/>
        <v>0</v>
      </c>
      <c r="AS61" s="8">
        <v>-6</v>
      </c>
      <c r="AT61" s="8">
        <f t="shared" si="20"/>
        <v>27.5</v>
      </c>
      <c r="AU61" s="4">
        <f t="shared" si="12"/>
        <v>92.936595744680844</v>
      </c>
      <c r="AV61" s="4">
        <f t="shared" si="13"/>
        <v>71.468798154909209</v>
      </c>
      <c r="AY61">
        <v>63</v>
      </c>
      <c r="AZ61">
        <v>-0.19875537742900301</v>
      </c>
      <c r="BA61">
        <v>63</v>
      </c>
      <c r="BB61">
        <v>5.8494705882352962</v>
      </c>
      <c r="BC61">
        <v>1.0236573529411768</v>
      </c>
    </row>
    <row r="62" spans="1:55" x14ac:dyDescent="0.25">
      <c r="A62" s="33">
        <v>64</v>
      </c>
      <c r="B62" s="32" t="s">
        <v>174</v>
      </c>
      <c r="C62" s="21"/>
      <c r="D62" s="33" t="s">
        <v>164</v>
      </c>
      <c r="E62" s="33" t="s">
        <v>74</v>
      </c>
      <c r="F62" s="1"/>
      <c r="G62" s="1" t="s">
        <v>68</v>
      </c>
      <c r="H62" s="35">
        <v>45782</v>
      </c>
      <c r="I62" s="33" t="s">
        <v>69</v>
      </c>
      <c r="J62" s="47">
        <v>94</v>
      </c>
      <c r="K62" s="24">
        <v>196</v>
      </c>
      <c r="L62" s="2">
        <f t="shared" si="0"/>
        <v>102</v>
      </c>
      <c r="M62" s="3">
        <f t="shared" si="1"/>
        <v>0.72340425531914898</v>
      </c>
      <c r="N62" s="3">
        <f t="shared" si="2"/>
        <v>96.453900709219866</v>
      </c>
      <c r="O62" s="3">
        <f t="shared" si="16"/>
        <v>0.63430420711974111</v>
      </c>
      <c r="P62">
        <v>2.2287773848155972</v>
      </c>
      <c r="Q62">
        <v>8.8449107142857155</v>
      </c>
      <c r="R62" s="58">
        <v>1.547859375</v>
      </c>
      <c r="S62">
        <v>6.32</v>
      </c>
      <c r="T62" s="8">
        <f t="shared" si="14"/>
        <v>15.176315789473685</v>
      </c>
      <c r="U62" s="37"/>
      <c r="V62" s="3"/>
      <c r="W62" s="43">
        <v>5.43</v>
      </c>
      <c r="X62" s="3"/>
      <c r="Y62" s="3"/>
      <c r="Z62" s="1"/>
      <c r="AA62" s="44">
        <v>2</v>
      </c>
      <c r="AB62" s="48">
        <v>1</v>
      </c>
      <c r="AC62" s="44">
        <v>1</v>
      </c>
      <c r="AD62" s="2">
        <v>30.5</v>
      </c>
      <c r="AE62" s="45">
        <v>0.15920699999999999</v>
      </c>
      <c r="AF62" s="45">
        <v>2.7331150000000002</v>
      </c>
      <c r="AG62" s="45">
        <v>1.39</v>
      </c>
      <c r="AH62" s="4">
        <f t="shared" si="4"/>
        <v>158.62425531914894</v>
      </c>
      <c r="AI62" s="4">
        <f t="shared" si="5"/>
        <v>121.98300136817618</v>
      </c>
      <c r="AJ62" s="31" t="s">
        <v>173</v>
      </c>
      <c r="AK62" s="1"/>
      <c r="AL62" s="5">
        <f t="shared" si="17"/>
        <v>309</v>
      </c>
      <c r="AM62" s="3">
        <f t="shared" si="18"/>
        <v>0.63430420711974111</v>
      </c>
      <c r="AN62" s="6">
        <v>46091</v>
      </c>
      <c r="AO62" s="33">
        <v>64</v>
      </c>
      <c r="AP62" s="7">
        <f t="shared" si="8"/>
        <v>43.404255319148938</v>
      </c>
      <c r="AQ62" s="3">
        <f>4*W62</f>
        <v>21.72</v>
      </c>
      <c r="AR62" s="3">
        <f t="shared" si="9"/>
        <v>0</v>
      </c>
      <c r="AS62" s="8">
        <f>(22-X62)*3</f>
        <v>66</v>
      </c>
      <c r="AT62" s="8">
        <f t="shared" si="20"/>
        <v>27.5</v>
      </c>
      <c r="AU62" s="4">
        <f t="shared" si="12"/>
        <v>158.62425531914894</v>
      </c>
      <c r="AV62" s="4">
        <f t="shared" si="13"/>
        <v>121.98300136817618</v>
      </c>
      <c r="AY62">
        <v>64</v>
      </c>
      <c r="AZ62">
        <v>2.2287773848155972</v>
      </c>
      <c r="BA62">
        <v>38</v>
      </c>
      <c r="BB62">
        <v>8.8449107142857155</v>
      </c>
      <c r="BC62">
        <v>1.547859375</v>
      </c>
    </row>
    <row r="63" spans="1:55" x14ac:dyDescent="0.25">
      <c r="A63" s="33">
        <v>65</v>
      </c>
      <c r="B63" s="32" t="s">
        <v>175</v>
      </c>
      <c r="C63" s="21"/>
      <c r="D63" s="33" t="s">
        <v>164</v>
      </c>
      <c r="E63" s="33" t="s">
        <v>74</v>
      </c>
      <c r="F63" s="1"/>
      <c r="G63" s="1" t="s">
        <v>68</v>
      </c>
      <c r="H63" s="35">
        <v>45792</v>
      </c>
      <c r="I63" s="33" t="s">
        <v>76</v>
      </c>
      <c r="J63" s="47">
        <v>105</v>
      </c>
      <c r="K63" s="24">
        <v>240.5</v>
      </c>
      <c r="L63" s="2">
        <f t="shared" si="0"/>
        <v>135.5</v>
      </c>
      <c r="M63" s="3">
        <f t="shared" si="1"/>
        <v>0.96099290780141844</v>
      </c>
      <c r="N63" s="3">
        <f t="shared" si="2"/>
        <v>128.13238770685581</v>
      </c>
      <c r="O63" s="3">
        <f t="shared" si="16"/>
        <v>0.80434782608695654</v>
      </c>
      <c r="P63">
        <v>0.41041039054722012</v>
      </c>
      <c r="Q63">
        <v>6.733423728813559</v>
      </c>
      <c r="R63" s="58">
        <v>1.1783491525423728</v>
      </c>
      <c r="S63">
        <v>9.0399999999999991</v>
      </c>
      <c r="T63" s="8">
        <f t="shared" si="14"/>
        <v>21.707894736842103</v>
      </c>
      <c r="U63" s="37"/>
      <c r="V63" s="3"/>
      <c r="W63" s="43">
        <v>5.56</v>
      </c>
      <c r="X63" s="3"/>
      <c r="Y63" s="3"/>
      <c r="Z63" s="1"/>
      <c r="AA63" s="51">
        <v>1</v>
      </c>
      <c r="AB63" s="48">
        <v>1.7</v>
      </c>
      <c r="AC63" s="44">
        <v>1</v>
      </c>
      <c r="AD63" s="2">
        <v>35.5</v>
      </c>
      <c r="AE63" s="45">
        <v>0.186061</v>
      </c>
      <c r="AF63" s="45">
        <v>3.7584209999999998</v>
      </c>
      <c r="AG63" s="45">
        <v>1.57</v>
      </c>
      <c r="AH63" s="4">
        <f t="shared" si="4"/>
        <v>173.15957446808511</v>
      </c>
      <c r="AI63" s="4">
        <f t="shared" si="5"/>
        <v>133.16074875658276</v>
      </c>
      <c r="AJ63" s="31" t="s">
        <v>173</v>
      </c>
      <c r="AK63" s="1"/>
      <c r="AL63" s="5">
        <f t="shared" si="17"/>
        <v>299</v>
      </c>
      <c r="AM63" s="3">
        <f t="shared" si="18"/>
        <v>0.80434782608695654</v>
      </c>
      <c r="AN63" s="6">
        <v>46091</v>
      </c>
      <c r="AO63" s="33">
        <v>65</v>
      </c>
      <c r="AP63" s="7">
        <f t="shared" si="8"/>
        <v>57.659574468085104</v>
      </c>
      <c r="AQ63" s="3">
        <v>22</v>
      </c>
      <c r="AR63" s="3">
        <f t="shared" si="9"/>
        <v>0</v>
      </c>
      <c r="AS63" s="8">
        <f>(22-X63)*3</f>
        <v>66</v>
      </c>
      <c r="AT63" s="8">
        <f t="shared" si="20"/>
        <v>27.5</v>
      </c>
      <c r="AU63" s="4">
        <f t="shared" si="12"/>
        <v>173.15957446808511</v>
      </c>
      <c r="AV63" s="4">
        <f t="shared" si="13"/>
        <v>133.16074875658276</v>
      </c>
      <c r="AY63">
        <v>65</v>
      </c>
      <c r="AZ63">
        <v>0.41041039054722012</v>
      </c>
      <c r="BA63">
        <v>53</v>
      </c>
      <c r="BB63">
        <v>6.733423728813559</v>
      </c>
      <c r="BC63">
        <v>1.1783491525423728</v>
      </c>
    </row>
    <row r="64" spans="1:55" x14ac:dyDescent="0.25">
      <c r="A64" s="33">
        <v>66</v>
      </c>
      <c r="B64" s="21" t="s">
        <v>176</v>
      </c>
      <c r="C64" s="34">
        <v>1001548</v>
      </c>
      <c r="D64" s="33" t="s">
        <v>177</v>
      </c>
      <c r="E64" s="33" t="s">
        <v>74</v>
      </c>
      <c r="F64" s="1"/>
      <c r="G64" s="1" t="s">
        <v>68</v>
      </c>
      <c r="H64" s="35">
        <v>45790</v>
      </c>
      <c r="I64" s="33" t="s">
        <v>136</v>
      </c>
      <c r="J64" s="47">
        <v>74</v>
      </c>
      <c r="K64" s="24">
        <v>169.5</v>
      </c>
      <c r="L64" s="2">
        <f t="shared" si="0"/>
        <v>95.5</v>
      </c>
      <c r="M64" s="3">
        <f t="shared" si="1"/>
        <v>0.67730496453900713</v>
      </c>
      <c r="N64" s="3">
        <f t="shared" si="2"/>
        <v>90.307328605200951</v>
      </c>
      <c r="O64" s="3">
        <f t="shared" si="16"/>
        <v>0.56312292358803984</v>
      </c>
      <c r="P64">
        <v>1.359560412526359</v>
      </c>
      <c r="Q64">
        <v>7.5519252336448588</v>
      </c>
      <c r="R64" s="58">
        <v>1.3215869158878502</v>
      </c>
      <c r="S64">
        <v>6.34</v>
      </c>
      <c r="T64" s="8">
        <f t="shared" si="14"/>
        <v>15.224342105263158</v>
      </c>
      <c r="U64" s="37"/>
      <c r="V64" s="3"/>
      <c r="W64" s="43">
        <v>5.82</v>
      </c>
      <c r="X64" s="7"/>
      <c r="Y64" s="3"/>
      <c r="Z64" s="1"/>
      <c r="AA64" s="44">
        <v>1.5</v>
      </c>
      <c r="AB64" s="48">
        <v>2.1</v>
      </c>
      <c r="AC64" s="44">
        <v>1</v>
      </c>
      <c r="AD64" s="2">
        <v>33.5</v>
      </c>
      <c r="AE64" s="45">
        <v>0.19569600000000001</v>
      </c>
      <c r="AF64" s="45">
        <v>2.254591</v>
      </c>
      <c r="AG64" s="45">
        <v>1.33</v>
      </c>
      <c r="AH64" s="4">
        <f t="shared" si="4"/>
        <v>84.138297872340431</v>
      </c>
      <c r="AI64" s="4">
        <f t="shared" si="5"/>
        <v>64.702854452037414</v>
      </c>
      <c r="AJ64" s="31" t="s">
        <v>178</v>
      </c>
      <c r="AK64" s="1"/>
      <c r="AL64" s="5">
        <f t="shared" si="17"/>
        <v>301</v>
      </c>
      <c r="AM64" s="3">
        <f t="shared" si="18"/>
        <v>0.56312292358803984</v>
      </c>
      <c r="AN64" s="6">
        <v>46091</v>
      </c>
      <c r="AO64" s="33">
        <v>66</v>
      </c>
      <c r="AP64" s="7">
        <f t="shared" si="8"/>
        <v>40.638297872340431</v>
      </c>
      <c r="AQ64" s="3">
        <v>22</v>
      </c>
      <c r="AR64" s="3">
        <f t="shared" si="9"/>
        <v>0</v>
      </c>
      <c r="AS64" s="8">
        <v>-6</v>
      </c>
      <c r="AT64" s="8">
        <f t="shared" si="20"/>
        <v>27.5</v>
      </c>
      <c r="AU64" s="4">
        <f t="shared" si="12"/>
        <v>84.138297872340431</v>
      </c>
      <c r="AV64" s="4">
        <f t="shared" si="13"/>
        <v>64.702854452037414</v>
      </c>
      <c r="AY64">
        <v>66</v>
      </c>
      <c r="AZ64">
        <v>1.359560412526359</v>
      </c>
      <c r="BA64">
        <v>12</v>
      </c>
      <c r="BB64">
        <v>7.5519252336448588</v>
      </c>
      <c r="BC64">
        <v>1.3215869158878502</v>
      </c>
    </row>
    <row r="65" spans="1:55" x14ac:dyDescent="0.25">
      <c r="A65" s="33">
        <v>68</v>
      </c>
      <c r="B65" s="21" t="s">
        <v>179</v>
      </c>
      <c r="C65" s="34">
        <v>1001545</v>
      </c>
      <c r="D65" s="33" t="s">
        <v>177</v>
      </c>
      <c r="E65" s="33" t="s">
        <v>74</v>
      </c>
      <c r="F65" s="1"/>
      <c r="G65" s="1" t="s">
        <v>68</v>
      </c>
      <c r="H65" s="35">
        <v>45783</v>
      </c>
      <c r="I65" s="33" t="s">
        <v>136</v>
      </c>
      <c r="J65" s="47">
        <v>120</v>
      </c>
      <c r="K65" s="24">
        <v>213</v>
      </c>
      <c r="L65" s="2">
        <f t="shared" si="0"/>
        <v>93</v>
      </c>
      <c r="M65" s="3">
        <f t="shared" si="1"/>
        <v>0.65957446808510634</v>
      </c>
      <c r="N65" s="3">
        <f t="shared" si="2"/>
        <v>87.943262411347519</v>
      </c>
      <c r="O65" s="3">
        <f t="shared" si="16"/>
        <v>0.69155844155844159</v>
      </c>
      <c r="P65">
        <v>-1.3895765159740721</v>
      </c>
      <c r="Q65">
        <v>5.467693779904307</v>
      </c>
      <c r="R65" s="58">
        <v>0.95684641148325367</v>
      </c>
      <c r="S65">
        <v>6.46</v>
      </c>
      <c r="T65" s="8">
        <f t="shared" si="14"/>
        <v>15.512500000000001</v>
      </c>
      <c r="U65" s="37"/>
      <c r="V65" s="3"/>
      <c r="W65" s="43">
        <v>6.07</v>
      </c>
      <c r="X65" s="3"/>
      <c r="Y65" s="3"/>
      <c r="Z65" s="1"/>
      <c r="AA65" s="44">
        <v>2.5</v>
      </c>
      <c r="AB65" s="48">
        <v>1.1000000000000001</v>
      </c>
      <c r="AC65" s="44">
        <v>1</v>
      </c>
      <c r="AD65" s="2">
        <v>32.5</v>
      </c>
      <c r="AE65" s="45">
        <v>0.26023000000000002</v>
      </c>
      <c r="AF65" s="45">
        <v>2.7783850000000001</v>
      </c>
      <c r="AG65" s="45">
        <v>1.3</v>
      </c>
      <c r="AH65" s="4">
        <f t="shared" si="4"/>
        <v>132.57446808510639</v>
      </c>
      <c r="AI65" s="4">
        <f t="shared" si="5"/>
        <v>101.95055913279685</v>
      </c>
      <c r="AJ65" s="31" t="s">
        <v>178</v>
      </c>
      <c r="AK65" s="1"/>
      <c r="AL65" s="5">
        <f t="shared" si="17"/>
        <v>308</v>
      </c>
      <c r="AM65" s="3">
        <f t="shared" si="18"/>
        <v>0.69155844155844159</v>
      </c>
      <c r="AN65" s="6">
        <v>46091</v>
      </c>
      <c r="AO65" s="33">
        <v>68</v>
      </c>
      <c r="AP65" s="7">
        <f t="shared" si="8"/>
        <v>39.574468085106382</v>
      </c>
      <c r="AQ65" s="3">
        <v>22</v>
      </c>
      <c r="AR65" s="3">
        <f t="shared" si="9"/>
        <v>0</v>
      </c>
      <c r="AS65" s="8">
        <f>(22-X65)*3</f>
        <v>66</v>
      </c>
      <c r="AT65" s="8">
        <v>5</v>
      </c>
      <c r="AU65" s="4">
        <f t="shared" si="12"/>
        <v>132.57446808510639</v>
      </c>
      <c r="AV65" s="4">
        <f t="shared" si="13"/>
        <v>101.95055913279685</v>
      </c>
      <c r="AY65">
        <v>68</v>
      </c>
      <c r="AZ65">
        <v>-1.3895765159740721</v>
      </c>
      <c r="BA65">
        <v>55</v>
      </c>
      <c r="BB65">
        <v>5.467693779904307</v>
      </c>
      <c r="BC65">
        <v>0.95684641148325367</v>
      </c>
    </row>
    <row r="66" spans="1:55" ht="18" x14ac:dyDescent="0.25">
      <c r="A66" s="33">
        <v>69</v>
      </c>
      <c r="B66" s="21" t="s">
        <v>180</v>
      </c>
      <c r="C66" s="34">
        <v>1001544</v>
      </c>
      <c r="D66" s="40" t="s">
        <v>181</v>
      </c>
      <c r="E66" s="33" t="s">
        <v>74</v>
      </c>
      <c r="F66" s="1"/>
      <c r="G66" s="1" t="s">
        <v>68</v>
      </c>
      <c r="H66" s="35">
        <v>45785</v>
      </c>
      <c r="I66" s="33" t="s">
        <v>96</v>
      </c>
      <c r="J66" s="47">
        <v>105</v>
      </c>
      <c r="K66" s="24">
        <v>231.5</v>
      </c>
      <c r="L66" s="2">
        <f t="shared" ref="L66:L69" si="25">K66-J66</f>
        <v>126.5</v>
      </c>
      <c r="M66" s="3">
        <f t="shared" ref="M66:M69" si="26">L66/141</f>
        <v>0.8971631205673759</v>
      </c>
      <c r="N66" s="3">
        <f t="shared" ref="N66:N69" si="27">(M66/0.75)*100</f>
        <v>119.62174940898345</v>
      </c>
      <c r="O66" s="3">
        <f t="shared" si="16"/>
        <v>0.75653594771241828</v>
      </c>
      <c r="P66">
        <v>1.3678683782138761</v>
      </c>
      <c r="Q66">
        <v>6.8635608726249133</v>
      </c>
      <c r="R66" s="58">
        <v>1.2011231527093598</v>
      </c>
      <c r="S66">
        <v>7.24</v>
      </c>
      <c r="T66" s="8">
        <f t="shared" si="14"/>
        <v>17.385526315789473</v>
      </c>
      <c r="U66" s="37"/>
      <c r="V66" s="7"/>
      <c r="W66" s="43">
        <v>5.17</v>
      </c>
      <c r="X66" s="38"/>
      <c r="Y66" s="38"/>
      <c r="Z66" s="1"/>
      <c r="AA66" s="51">
        <v>1.1000000000000001</v>
      </c>
      <c r="AB66" s="48">
        <v>1.7</v>
      </c>
      <c r="AC66" s="44">
        <v>1</v>
      </c>
      <c r="AD66" s="2">
        <v>33.5</v>
      </c>
      <c r="AE66" s="45">
        <v>0.24010100000000001</v>
      </c>
      <c r="AF66" s="45">
        <v>3.368376</v>
      </c>
      <c r="AG66" s="45">
        <v>1.46</v>
      </c>
      <c r="AH66" s="4">
        <f t="shared" ref="AH66:AH69" si="28">SUM(AP66:AT66)</f>
        <v>168.00978723404256</v>
      </c>
      <c r="AI66" s="4">
        <f t="shared" ref="AI66:AI69" si="29">(AH66/130.038)*100</f>
        <v>129.20053156311428</v>
      </c>
      <c r="AJ66" s="31" t="s">
        <v>178</v>
      </c>
      <c r="AK66" s="1"/>
      <c r="AL66" s="5">
        <f t="shared" si="17"/>
        <v>306</v>
      </c>
      <c r="AM66" s="3">
        <f t="shared" si="18"/>
        <v>0.75653594771241828</v>
      </c>
      <c r="AN66" s="6">
        <v>46091</v>
      </c>
      <c r="AO66" s="33">
        <v>69</v>
      </c>
      <c r="AP66" s="7">
        <f t="shared" ref="AP66:AP70" si="30">M66*60</f>
        <v>53.829787234042556</v>
      </c>
      <c r="AQ66" s="3">
        <f>4*W66</f>
        <v>20.68</v>
      </c>
      <c r="AR66" s="3">
        <f t="shared" ref="AR66:AR69" si="31">4*V66</f>
        <v>0</v>
      </c>
      <c r="AS66" s="8">
        <f>(22-X66)*3</f>
        <v>66</v>
      </c>
      <c r="AT66" s="8">
        <f>(22-Y66)*1.25</f>
        <v>27.5</v>
      </c>
      <c r="AU66" s="4">
        <f t="shared" ref="AU66:AU69" si="32">SUM(AP66:AT66)</f>
        <v>168.00978723404256</v>
      </c>
      <c r="AV66" s="4">
        <f t="shared" ref="AV66:AV69" si="33">(AU66/130.038)*100</f>
        <v>129.20053156311428</v>
      </c>
      <c r="AY66">
        <v>69</v>
      </c>
      <c r="AZ66">
        <v>1.3678683782138761</v>
      </c>
      <c r="BA66">
        <v>59</v>
      </c>
      <c r="BB66">
        <v>6.8635608726249133</v>
      </c>
      <c r="BC66">
        <v>1.2011231527093598</v>
      </c>
    </row>
    <row r="67" spans="1:55" ht="18" x14ac:dyDescent="0.25">
      <c r="A67" s="33">
        <v>70</v>
      </c>
      <c r="B67" s="21" t="s">
        <v>182</v>
      </c>
      <c r="C67" s="34">
        <v>1001546</v>
      </c>
      <c r="D67" s="40" t="s">
        <v>181</v>
      </c>
      <c r="E67" s="33" t="s">
        <v>74</v>
      </c>
      <c r="F67" s="1"/>
      <c r="G67" s="1" t="s">
        <v>68</v>
      </c>
      <c r="H67" s="35">
        <v>45787</v>
      </c>
      <c r="I67" s="33" t="s">
        <v>96</v>
      </c>
      <c r="J67" s="47">
        <v>104</v>
      </c>
      <c r="K67" s="24">
        <v>228</v>
      </c>
      <c r="L67" s="2">
        <f t="shared" si="25"/>
        <v>124</v>
      </c>
      <c r="M67" s="3">
        <f t="shared" si="26"/>
        <v>0.87943262411347523</v>
      </c>
      <c r="N67" s="3">
        <f t="shared" si="27"/>
        <v>117.25768321513004</v>
      </c>
      <c r="O67" s="3">
        <f t="shared" si="16"/>
        <v>0.75</v>
      </c>
      <c r="P67">
        <v>1.590185587231584</v>
      </c>
      <c r="Q67">
        <v>6.4733625000000057</v>
      </c>
      <c r="R67" s="58">
        <v>1.1328384375000009</v>
      </c>
      <c r="S67">
        <v>7.22</v>
      </c>
      <c r="T67" s="8">
        <f t="shared" ref="T67:T69" si="34">(S67/152)*365</f>
        <v>17.337499999999999</v>
      </c>
      <c r="U67" s="37"/>
      <c r="V67" s="3"/>
      <c r="W67" s="43">
        <v>5.17</v>
      </c>
      <c r="X67" s="7"/>
      <c r="Y67" s="3"/>
      <c r="Z67" s="20"/>
      <c r="AA67" s="44">
        <v>1</v>
      </c>
      <c r="AB67" s="48">
        <v>1.2</v>
      </c>
      <c r="AC67" s="44">
        <v>1</v>
      </c>
      <c r="AD67" s="2">
        <v>32.5</v>
      </c>
      <c r="AE67" s="45">
        <v>0.17663200000000001</v>
      </c>
      <c r="AF67" s="45">
        <v>2.8399350000000001</v>
      </c>
      <c r="AG67" s="45">
        <v>1.25</v>
      </c>
      <c r="AH67" s="4">
        <f t="shared" si="28"/>
        <v>94.945957446808507</v>
      </c>
      <c r="AI67" s="4">
        <f t="shared" si="29"/>
        <v>73.01400932558829</v>
      </c>
      <c r="AJ67" s="31" t="s">
        <v>178</v>
      </c>
      <c r="AK67" s="1"/>
      <c r="AL67" s="5">
        <f t="shared" si="17"/>
        <v>304</v>
      </c>
      <c r="AM67" s="3">
        <f t="shared" si="18"/>
        <v>0.75</v>
      </c>
      <c r="AN67" s="6">
        <v>46091</v>
      </c>
      <c r="AO67" s="33">
        <v>70</v>
      </c>
      <c r="AP67" s="7">
        <f t="shared" si="30"/>
        <v>52.765957446808514</v>
      </c>
      <c r="AQ67" s="3">
        <f>4*W67</f>
        <v>20.68</v>
      </c>
      <c r="AR67" s="3">
        <f t="shared" si="31"/>
        <v>0</v>
      </c>
      <c r="AS67" s="8">
        <v>-6</v>
      </c>
      <c r="AT67" s="8">
        <f>(22-Y67)*1.25</f>
        <v>27.5</v>
      </c>
      <c r="AU67" s="4">
        <f t="shared" si="32"/>
        <v>94.945957446808507</v>
      </c>
      <c r="AV67" s="4">
        <f t="shared" si="33"/>
        <v>73.01400932558829</v>
      </c>
      <c r="AY67">
        <v>70</v>
      </c>
      <c r="AZ67">
        <v>1.590185587231584</v>
      </c>
      <c r="BA67">
        <v>66</v>
      </c>
      <c r="BB67">
        <v>6.4733625000000057</v>
      </c>
      <c r="BC67">
        <v>1.1328384375000009</v>
      </c>
    </row>
    <row r="68" spans="1:55" x14ac:dyDescent="0.25">
      <c r="A68" s="33">
        <v>71</v>
      </c>
      <c r="B68" s="32" t="s">
        <v>183</v>
      </c>
      <c r="C68" s="1"/>
      <c r="D68" s="33" t="s">
        <v>184</v>
      </c>
      <c r="E68" s="33" t="s">
        <v>121</v>
      </c>
      <c r="F68" s="1"/>
      <c r="G68" s="1" t="s">
        <v>91</v>
      </c>
      <c r="H68" s="35">
        <v>45743</v>
      </c>
      <c r="I68" s="33" t="s">
        <v>76</v>
      </c>
      <c r="J68" s="47">
        <v>81</v>
      </c>
      <c r="K68" s="24">
        <v>186</v>
      </c>
      <c r="L68" s="2">
        <f t="shared" si="25"/>
        <v>105</v>
      </c>
      <c r="M68" s="3">
        <f t="shared" si="26"/>
        <v>0.74468085106382975</v>
      </c>
      <c r="N68" s="3">
        <f t="shared" si="27"/>
        <v>99.290780141843967</v>
      </c>
      <c r="O68" s="3">
        <f t="shared" si="16"/>
        <v>0.53448275862068961</v>
      </c>
      <c r="P68">
        <v>2.3615965309402491</v>
      </c>
      <c r="Q68">
        <v>8.884472727272728</v>
      </c>
      <c r="R68" s="58">
        <v>1.5547827272727273</v>
      </c>
      <c r="S68">
        <v>7.76</v>
      </c>
      <c r="T68" s="8">
        <f t="shared" si="34"/>
        <v>18.63421052631579</v>
      </c>
      <c r="U68" s="37"/>
      <c r="V68" s="3"/>
      <c r="W68" s="43">
        <v>6.72</v>
      </c>
      <c r="X68" s="38"/>
      <c r="Y68" s="38"/>
      <c r="Z68" s="20"/>
      <c r="AA68" s="44">
        <v>1</v>
      </c>
      <c r="AB68" s="49">
        <v>3</v>
      </c>
      <c r="AC68" s="44">
        <v>1</v>
      </c>
      <c r="AD68" s="2">
        <v>32.5</v>
      </c>
      <c r="AE68" s="45">
        <v>0.16103400000000001</v>
      </c>
      <c r="AF68" s="45">
        <v>2.1630959999999999</v>
      </c>
      <c r="AG68" s="45">
        <v>1.1599999999999999</v>
      </c>
      <c r="AH68" s="4">
        <f t="shared" si="28"/>
        <v>160.18085106382978</v>
      </c>
      <c r="AI68" s="4">
        <f t="shared" si="29"/>
        <v>123.18003280874035</v>
      </c>
      <c r="AJ68" s="31" t="s">
        <v>185</v>
      </c>
      <c r="AK68" s="1"/>
      <c r="AL68" s="5">
        <f t="shared" si="17"/>
        <v>348</v>
      </c>
      <c r="AM68" s="3">
        <f t="shared" si="18"/>
        <v>0.53448275862068961</v>
      </c>
      <c r="AN68" s="6">
        <v>46091</v>
      </c>
      <c r="AO68" s="33">
        <v>71</v>
      </c>
      <c r="AP68" s="7">
        <f t="shared" si="30"/>
        <v>44.680851063829785</v>
      </c>
      <c r="AQ68" s="3">
        <v>22</v>
      </c>
      <c r="AR68" s="3">
        <f t="shared" si="31"/>
        <v>0</v>
      </c>
      <c r="AS68" s="8">
        <f>(22-X68)*3</f>
        <v>66</v>
      </c>
      <c r="AT68" s="8">
        <f>(22-Y68)*1.25</f>
        <v>27.5</v>
      </c>
      <c r="AU68" s="4">
        <f t="shared" si="32"/>
        <v>160.18085106382978</v>
      </c>
      <c r="AV68" s="4">
        <f t="shared" si="33"/>
        <v>123.18003280874035</v>
      </c>
      <c r="AY68">
        <v>71</v>
      </c>
      <c r="AZ68">
        <v>2.3615965309402491</v>
      </c>
      <c r="BA68">
        <v>67</v>
      </c>
      <c r="BB68">
        <v>8.884472727272728</v>
      </c>
      <c r="BC68">
        <v>1.5547827272727273</v>
      </c>
    </row>
    <row r="69" spans="1:55" x14ac:dyDescent="0.25">
      <c r="A69" s="33">
        <v>72</v>
      </c>
      <c r="B69" s="32" t="s">
        <v>186</v>
      </c>
      <c r="C69" s="5"/>
      <c r="D69" s="33" t="s">
        <v>184</v>
      </c>
      <c r="E69" s="33" t="s">
        <v>121</v>
      </c>
      <c r="F69" s="1"/>
      <c r="G69" s="1" t="s">
        <v>75</v>
      </c>
      <c r="H69" s="35">
        <v>45740</v>
      </c>
      <c r="I69" s="33" t="s">
        <v>92</v>
      </c>
      <c r="J69" s="47">
        <v>84.5</v>
      </c>
      <c r="K69" s="24">
        <v>192</v>
      </c>
      <c r="L69" s="2">
        <f t="shared" si="25"/>
        <v>107.5</v>
      </c>
      <c r="M69" s="3">
        <f t="shared" si="26"/>
        <v>0.76241134751773054</v>
      </c>
      <c r="N69" s="3">
        <f t="shared" si="27"/>
        <v>101.65484633569741</v>
      </c>
      <c r="O69" s="3">
        <f t="shared" si="16"/>
        <v>0.54700854700854706</v>
      </c>
      <c r="P69">
        <v>2.812600916649505</v>
      </c>
      <c r="Q69">
        <v>8.9305516178736539</v>
      </c>
      <c r="R69" s="58">
        <v>1.5628465331278893</v>
      </c>
      <c r="S69">
        <v>7.02</v>
      </c>
      <c r="T69" s="8">
        <f t="shared" si="34"/>
        <v>16.857236842105262</v>
      </c>
      <c r="U69" s="37"/>
      <c r="V69" s="3"/>
      <c r="W69" s="43">
        <v>6.33</v>
      </c>
      <c r="X69" s="39"/>
      <c r="Y69" s="38"/>
      <c r="Z69" s="1"/>
      <c r="AA69" s="44">
        <v>1</v>
      </c>
      <c r="AB69" s="48">
        <v>1.9</v>
      </c>
      <c r="AC69" s="44">
        <v>1</v>
      </c>
      <c r="AD69" s="2">
        <v>35.5</v>
      </c>
      <c r="AE69" s="45">
        <v>0.16794500000000001</v>
      </c>
      <c r="AF69" s="45">
        <v>2.4313639999999999</v>
      </c>
      <c r="AG69" s="45">
        <v>1.27</v>
      </c>
      <c r="AH69" s="4">
        <f t="shared" si="28"/>
        <v>89.244680851063833</v>
      </c>
      <c r="AI69" s="4">
        <f t="shared" si="29"/>
        <v>68.629693513483616</v>
      </c>
      <c r="AJ69" s="31" t="s">
        <v>185</v>
      </c>
      <c r="AK69" s="1"/>
      <c r="AL69" s="5">
        <f t="shared" si="17"/>
        <v>351</v>
      </c>
      <c r="AM69" s="3">
        <f t="shared" si="18"/>
        <v>0.54700854700854706</v>
      </c>
      <c r="AN69" s="6">
        <v>46091</v>
      </c>
      <c r="AO69" s="33">
        <v>72</v>
      </c>
      <c r="AP69" s="7">
        <f t="shared" si="30"/>
        <v>45.744680851063833</v>
      </c>
      <c r="AQ69" s="3">
        <v>22</v>
      </c>
      <c r="AR69" s="3">
        <f t="shared" si="31"/>
        <v>0</v>
      </c>
      <c r="AS69" s="8">
        <v>-6</v>
      </c>
      <c r="AT69" s="8">
        <f>(22-Y69)*1.25</f>
        <v>27.5</v>
      </c>
      <c r="AU69" s="4">
        <f t="shared" si="32"/>
        <v>89.244680851063833</v>
      </c>
      <c r="AV69" s="4">
        <f t="shared" si="33"/>
        <v>68.629693513483616</v>
      </c>
      <c r="AY69">
        <v>72</v>
      </c>
      <c r="AZ69">
        <v>2.812600916649505</v>
      </c>
      <c r="BB69">
        <v>8.9305516178736539</v>
      </c>
      <c r="BC69">
        <v>1.5628465331278893</v>
      </c>
    </row>
    <row r="70" spans="1:55" x14ac:dyDescent="0.25">
      <c r="A70" s="25" t="s">
        <v>234</v>
      </c>
      <c r="B70" s="25"/>
      <c r="C70" s="25"/>
      <c r="D70" s="25"/>
      <c r="E70" s="25"/>
      <c r="F70" s="25"/>
      <c r="G70" s="25"/>
      <c r="H70" s="25"/>
      <c r="I70" s="25"/>
      <c r="J70" s="25"/>
      <c r="K70" s="28">
        <f>AVERAGE(K2:K69)</f>
        <v>219.85294117647058</v>
      </c>
      <c r="L70" s="25"/>
      <c r="M70" s="8">
        <f>AVERAGE(M2:M69)</f>
        <v>0.75505840634125987</v>
      </c>
      <c r="N70" s="3">
        <f>(M70/0.92)*100</f>
        <v>82.071565906658677</v>
      </c>
      <c r="O70" s="25"/>
      <c r="P70" s="55"/>
      <c r="Q70" s="55"/>
      <c r="R70" s="60"/>
      <c r="T70" s="8">
        <f>AVERAGE(T2:T69)</f>
        <v>18.646923374613003</v>
      </c>
      <c r="U70" s="29"/>
      <c r="V70" s="8"/>
      <c r="W70" s="8"/>
      <c r="X70" s="8"/>
      <c r="Y70" s="8"/>
      <c r="Z70" s="1"/>
      <c r="AA70" s="25"/>
      <c r="AC70" s="25"/>
      <c r="AD70" s="25"/>
      <c r="AE70" s="8">
        <f>AVERAGE(AE2:AE69)</f>
        <v>0.22050719117647052</v>
      </c>
      <c r="AF70" s="8">
        <f>AVERAGE(AF2:AF69)</f>
        <v>3.0445743382352939</v>
      </c>
      <c r="AG70" s="8">
        <f>AVERAGE(AG2:AG69)</f>
        <v>1.3898529411764702</v>
      </c>
      <c r="AH70" s="30">
        <f>AVERAGE(AH2:AH69)</f>
        <v>140.59026908635792</v>
      </c>
      <c r="AI70" s="30">
        <f>AVERAGE(AI2:AI69)</f>
        <v>108.11475806022693</v>
      </c>
      <c r="AJ70" s="25"/>
      <c r="AK70" s="25"/>
      <c r="AL70" s="25"/>
      <c r="AM70" s="25"/>
      <c r="AN70" s="25"/>
      <c r="AO70" s="25"/>
      <c r="AP70" s="7">
        <f t="shared" si="30"/>
        <v>45.303504380475594</v>
      </c>
      <c r="AQ70" s="25"/>
      <c r="AR70" s="25"/>
      <c r="AS70" s="25"/>
      <c r="AT70" s="25"/>
      <c r="AU70" s="30">
        <f>AVERAGE(AU2:AU69)</f>
        <v>140.59026908635792</v>
      </c>
      <c r="AV70" s="30">
        <f>AVERAGE(AV2:AV69)</f>
        <v>108.11475806022693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Rambo</vt:lpstr>
      <vt:lpstr>Wyoming Calculation Sheet</vt:lpstr>
      <vt:lpstr>j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Kalli Lyn Koepke</dc:creator>
  <cp:keywords/>
  <dc:description/>
  <cp:lastModifiedBy>Kalli Lyn Koepke</cp:lastModifiedBy>
  <cp:revision/>
  <dcterms:created xsi:type="dcterms:W3CDTF">2024-03-25T17:25:45Z</dcterms:created>
  <dcterms:modified xsi:type="dcterms:W3CDTF">2026-04-10T22:10:34Z</dcterms:modified>
  <cp:category/>
  <cp:contentStatus/>
</cp:coreProperties>
</file>