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213EFC0-2A45-41F5-B263-B56030531FD8}" xr6:coauthVersionLast="47" xr6:coauthVersionMax="47" xr10:uidLastSave="{00000000-0000-0000-0000-000000000000}"/>
  <bookViews>
    <workbookView xWindow="20370" yWindow="-120" windowWidth="20640" windowHeight="11160" xr2:uid="{85160820-30F1-41CB-BDA1-3F804A551591}"/>
  </bookViews>
  <sheets>
    <sheet name="ROM Index" sheetId="1" r:id="rId1"/>
    <sheet name="Initial Data" sheetId="2" r:id="rId2"/>
    <sheet name="Contac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7" i="1" l="1"/>
  <c r="AN27" i="1"/>
  <c r="AM27" i="1"/>
  <c r="AL27" i="1"/>
  <c r="AG27" i="1"/>
  <c r="AH27" i="1" s="1"/>
  <c r="K27" i="1"/>
  <c r="L27" i="1" s="1"/>
  <c r="M27" i="1" s="1"/>
  <c r="AO13" i="1"/>
  <c r="AN13" i="1"/>
  <c r="AM13" i="1"/>
  <c r="AL13" i="1"/>
  <c r="AH13" i="1"/>
  <c r="AG13" i="1"/>
  <c r="N13" i="1"/>
  <c r="K13" i="1"/>
  <c r="L13" i="1" s="1"/>
  <c r="M13" i="1" s="1"/>
  <c r="AB66" i="1"/>
  <c r="AA66" i="1"/>
  <c r="Z66" i="1"/>
  <c r="J66" i="1"/>
  <c r="AO65" i="1"/>
  <c r="AN65" i="1"/>
  <c r="AM65" i="1"/>
  <c r="AL65" i="1"/>
  <c r="AG65" i="1"/>
  <c r="N65" i="1" s="1"/>
  <c r="K65" i="1"/>
  <c r="L65" i="1" s="1"/>
  <c r="AK65" i="1" s="1"/>
  <c r="AO64" i="1"/>
  <c r="AN64" i="1"/>
  <c r="AM64" i="1"/>
  <c r="AL64" i="1"/>
  <c r="AG64" i="1"/>
  <c r="K64" i="1"/>
  <c r="L64" i="1" s="1"/>
  <c r="AK64" i="1" s="1"/>
  <c r="AO63" i="1"/>
  <c r="AN63" i="1"/>
  <c r="AM63" i="1"/>
  <c r="AL63" i="1"/>
  <c r="AG63" i="1"/>
  <c r="N63" i="1" s="1"/>
  <c r="K63" i="1"/>
  <c r="L63" i="1" s="1"/>
  <c r="AO62" i="1"/>
  <c r="AN62" i="1"/>
  <c r="AM62" i="1"/>
  <c r="AL62" i="1"/>
  <c r="AG62" i="1"/>
  <c r="K62" i="1"/>
  <c r="L62" i="1" s="1"/>
  <c r="AO61" i="1"/>
  <c r="AN61" i="1"/>
  <c r="AM61" i="1"/>
  <c r="AL61" i="1"/>
  <c r="AG61" i="1"/>
  <c r="N61" i="1" s="1"/>
  <c r="K61" i="1"/>
  <c r="L61" i="1" s="1"/>
  <c r="AN60" i="1"/>
  <c r="AM60" i="1"/>
  <c r="AL60" i="1"/>
  <c r="AG60" i="1"/>
  <c r="N60" i="1" s="1"/>
  <c r="K60" i="1"/>
  <c r="L60" i="1" s="1"/>
  <c r="AN59" i="1"/>
  <c r="AM59" i="1"/>
  <c r="AL59" i="1"/>
  <c r="AG59" i="1"/>
  <c r="N59" i="1" s="1"/>
  <c r="K59" i="1"/>
  <c r="L59" i="1" s="1"/>
  <c r="AO58" i="1"/>
  <c r="AM58" i="1"/>
  <c r="AL58" i="1"/>
  <c r="AG58" i="1"/>
  <c r="K58" i="1"/>
  <c r="L58" i="1" s="1"/>
  <c r="AO57" i="1"/>
  <c r="AN57" i="1"/>
  <c r="AM57" i="1"/>
  <c r="AL57" i="1"/>
  <c r="AG57" i="1"/>
  <c r="K57" i="1"/>
  <c r="L57" i="1" s="1"/>
  <c r="AO56" i="1"/>
  <c r="AN56" i="1"/>
  <c r="AM56" i="1"/>
  <c r="AL56" i="1"/>
  <c r="AG56" i="1"/>
  <c r="N56" i="1" s="1"/>
  <c r="K56" i="1"/>
  <c r="L56" i="1" s="1"/>
  <c r="M56" i="1" s="1"/>
  <c r="AO55" i="1"/>
  <c r="AN55" i="1"/>
  <c r="AM55" i="1"/>
  <c r="AL55" i="1"/>
  <c r="AG55" i="1"/>
  <c r="K55" i="1"/>
  <c r="L55" i="1" s="1"/>
  <c r="AO54" i="1"/>
  <c r="AN54" i="1"/>
  <c r="AM54" i="1"/>
  <c r="AL54" i="1"/>
  <c r="AG54" i="1"/>
  <c r="AH54" i="1" s="1"/>
  <c r="K54" i="1"/>
  <c r="L54" i="1" s="1"/>
  <c r="M54" i="1" s="1"/>
  <c r="AO53" i="1"/>
  <c r="AN53" i="1"/>
  <c r="AM53" i="1"/>
  <c r="AL53" i="1"/>
  <c r="AG53" i="1"/>
  <c r="K53" i="1"/>
  <c r="L53" i="1" s="1"/>
  <c r="AK53" i="1" s="1"/>
  <c r="AO52" i="1"/>
  <c r="AN52" i="1"/>
  <c r="AM52" i="1"/>
  <c r="AL52" i="1"/>
  <c r="AG52" i="1"/>
  <c r="AH52" i="1" s="1"/>
  <c r="K52" i="1"/>
  <c r="L52" i="1" s="1"/>
  <c r="AO51" i="1"/>
  <c r="AM51" i="1"/>
  <c r="AG51" i="1"/>
  <c r="AH51" i="1" s="1"/>
  <c r="K51" i="1"/>
  <c r="L51" i="1" s="1"/>
  <c r="M51" i="1" s="1"/>
  <c r="AN50" i="1"/>
  <c r="AM50" i="1"/>
  <c r="AL50" i="1"/>
  <c r="AG50" i="1"/>
  <c r="AH50" i="1" s="1"/>
  <c r="K50" i="1"/>
  <c r="L50" i="1" s="1"/>
  <c r="AK50" i="1" s="1"/>
  <c r="AO49" i="1"/>
  <c r="AN49" i="1"/>
  <c r="AM49" i="1"/>
  <c r="AL49" i="1"/>
  <c r="AG49" i="1"/>
  <c r="K49" i="1"/>
  <c r="L49" i="1" s="1"/>
  <c r="AK49" i="1" s="1"/>
  <c r="AO48" i="1"/>
  <c r="AN48" i="1"/>
  <c r="AM48" i="1"/>
  <c r="AL48" i="1"/>
  <c r="AG48" i="1"/>
  <c r="AH48" i="1" s="1"/>
  <c r="K48" i="1"/>
  <c r="L48" i="1" s="1"/>
  <c r="AO47" i="1"/>
  <c r="AN47" i="1"/>
  <c r="AM47" i="1"/>
  <c r="AL47" i="1"/>
  <c r="AG47" i="1"/>
  <c r="AH47" i="1" s="1"/>
  <c r="K47" i="1"/>
  <c r="L47" i="1" s="1"/>
  <c r="M47" i="1" s="1"/>
  <c r="AO46" i="1"/>
  <c r="AN46" i="1"/>
  <c r="AM46" i="1"/>
  <c r="AG46" i="1"/>
  <c r="AH46" i="1" s="1"/>
  <c r="K46" i="1"/>
  <c r="L46" i="1" s="1"/>
  <c r="AO45" i="1"/>
  <c r="AN45" i="1"/>
  <c r="AM45" i="1"/>
  <c r="AL45" i="1"/>
  <c r="AG45" i="1"/>
  <c r="AH45" i="1" s="1"/>
  <c r="K45" i="1"/>
  <c r="L45" i="1" s="1"/>
  <c r="M45" i="1" s="1"/>
  <c r="N27" i="1" l="1"/>
  <c r="AK27" i="1"/>
  <c r="AK13" i="1"/>
  <c r="M49" i="1"/>
  <c r="AH65" i="1"/>
  <c r="AK63" i="1"/>
  <c r="AP63" i="1" s="1"/>
  <c r="AQ63" i="1" s="1"/>
  <c r="M63" i="1"/>
  <c r="AK62" i="1"/>
  <c r="AP62" i="1" s="1"/>
  <c r="AQ62" i="1" s="1"/>
  <c r="M62" i="1"/>
  <c r="AC53" i="1"/>
  <c r="AD53" i="1" s="1"/>
  <c r="AH56" i="1"/>
  <c r="AH60" i="1"/>
  <c r="N45" i="1"/>
  <c r="AK47" i="1"/>
  <c r="AP47" i="1" s="1"/>
  <c r="AQ47" i="1" s="1"/>
  <c r="N50" i="1"/>
  <c r="AK61" i="1"/>
  <c r="AC61" i="1" s="1"/>
  <c r="AD61" i="1" s="1"/>
  <c r="M61" i="1"/>
  <c r="N48" i="1"/>
  <c r="M50" i="1"/>
  <c r="N54" i="1"/>
  <c r="AH63" i="1"/>
  <c r="AK54" i="1"/>
  <c r="AK45" i="1"/>
  <c r="L66" i="1"/>
  <c r="M46" i="1"/>
  <c r="AK46" i="1"/>
  <c r="AH49" i="1"/>
  <c r="N49" i="1"/>
  <c r="M52" i="1"/>
  <c r="AK52" i="1"/>
  <c r="AK48" i="1"/>
  <c r="M48" i="1"/>
  <c r="AK55" i="1"/>
  <c r="M55" i="1"/>
  <c r="M60" i="1"/>
  <c r="AK60" i="1"/>
  <c r="AC49" i="1"/>
  <c r="AD49" i="1" s="1"/>
  <c r="AP49" i="1"/>
  <c r="AQ49" i="1" s="1"/>
  <c r="AK51" i="1"/>
  <c r="AK59" i="1"/>
  <c r="M59" i="1"/>
  <c r="N47" i="1"/>
  <c r="AP50" i="1"/>
  <c r="AQ50" i="1" s="1"/>
  <c r="AC50" i="1"/>
  <c r="AD50" i="1" s="1"/>
  <c r="M53" i="1"/>
  <c r="N57" i="1"/>
  <c r="AH57" i="1"/>
  <c r="N58" i="1"/>
  <c r="AH58" i="1"/>
  <c r="AH59" i="1"/>
  <c r="AC65" i="1"/>
  <c r="AD65" i="1" s="1"/>
  <c r="AP65" i="1"/>
  <c r="AQ65" i="1" s="1"/>
  <c r="AH53" i="1"/>
  <c r="N53" i="1"/>
  <c r="AK57" i="1"/>
  <c r="M57" i="1"/>
  <c r="AK58" i="1"/>
  <c r="M58" i="1"/>
  <c r="AH62" i="1"/>
  <c r="N62" i="1"/>
  <c r="AH64" i="1"/>
  <c r="N64" i="1"/>
  <c r="N46" i="1"/>
  <c r="AP53" i="1"/>
  <c r="AQ53" i="1" s="1"/>
  <c r="N55" i="1"/>
  <c r="AH55" i="1"/>
  <c r="AK56" i="1"/>
  <c r="AH61" i="1"/>
  <c r="AP64" i="1"/>
  <c r="AQ64" i="1" s="1"/>
  <c r="AC64" i="1"/>
  <c r="AD64" i="1" s="1"/>
  <c r="N51" i="1"/>
  <c r="N52" i="1"/>
  <c r="M64" i="1"/>
  <c r="M65" i="1"/>
  <c r="AP27" i="1" l="1"/>
  <c r="AQ27" i="1" s="1"/>
  <c r="AC27" i="1"/>
  <c r="AD27" i="1" s="1"/>
  <c r="AP13" i="1"/>
  <c r="AQ13" i="1" s="1"/>
  <c r="AC13" i="1"/>
  <c r="AD13" i="1" s="1"/>
  <c r="AC63" i="1"/>
  <c r="AD63" i="1" s="1"/>
  <c r="AP61" i="1"/>
  <c r="AQ61" i="1" s="1"/>
  <c r="AC62" i="1"/>
  <c r="AD62" i="1" s="1"/>
  <c r="AC47" i="1"/>
  <c r="AD47" i="1" s="1"/>
  <c r="AP54" i="1"/>
  <c r="AQ54" i="1" s="1"/>
  <c r="AC54" i="1"/>
  <c r="AD54" i="1" s="1"/>
  <c r="AP45" i="1"/>
  <c r="AQ45" i="1" s="1"/>
  <c r="AC45" i="1"/>
  <c r="AD45" i="1" s="1"/>
  <c r="AC57" i="1"/>
  <c r="AD57" i="1" s="1"/>
  <c r="AP57" i="1"/>
  <c r="AQ57" i="1" s="1"/>
  <c r="AP48" i="1"/>
  <c r="AQ48" i="1" s="1"/>
  <c r="AC48" i="1"/>
  <c r="AD48" i="1" s="1"/>
  <c r="AP56" i="1"/>
  <c r="AQ56" i="1" s="1"/>
  <c r="AC56" i="1"/>
  <c r="AD56" i="1" s="1"/>
  <c r="AP58" i="1"/>
  <c r="AQ58" i="1" s="1"/>
  <c r="AC58" i="1"/>
  <c r="AD58" i="1" s="1"/>
  <c r="AP51" i="1"/>
  <c r="AQ51" i="1" s="1"/>
  <c r="AC51" i="1"/>
  <c r="AD51" i="1" s="1"/>
  <c r="AC60" i="1"/>
  <c r="AD60" i="1" s="1"/>
  <c r="AP60" i="1"/>
  <c r="AQ60" i="1" s="1"/>
  <c r="AP46" i="1"/>
  <c r="AQ46" i="1" s="1"/>
  <c r="AC46" i="1"/>
  <c r="AD46" i="1" s="1"/>
  <c r="M66" i="1"/>
  <c r="AK66" i="1"/>
  <c r="AP59" i="1"/>
  <c r="AQ59" i="1" s="1"/>
  <c r="AC59" i="1"/>
  <c r="AD59" i="1" s="1"/>
  <c r="AC55" i="1"/>
  <c r="AD55" i="1" s="1"/>
  <c r="AP55" i="1"/>
  <c r="AQ55" i="1" s="1"/>
  <c r="AP52" i="1"/>
  <c r="AQ52" i="1" s="1"/>
  <c r="AC52" i="1"/>
  <c r="AD52" i="1" s="1"/>
  <c r="AP66" i="1" l="1"/>
  <c r="AQ66" i="1"/>
  <c r="AC66" i="1"/>
  <c r="AD66" i="1"/>
  <c r="O36" i="1" l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J36" i="1"/>
  <c r="I36" i="1"/>
  <c r="G36" i="1"/>
  <c r="AO29" i="1" l="1"/>
  <c r="AN29" i="1"/>
  <c r="AM29" i="1"/>
  <c r="AL29" i="1"/>
  <c r="AG29" i="1"/>
  <c r="N29" i="1" s="1"/>
  <c r="K29" i="1"/>
  <c r="L29" i="1" s="1"/>
  <c r="AK29" i="1" s="1"/>
  <c r="AO28" i="1"/>
  <c r="AN28" i="1"/>
  <c r="AM28" i="1"/>
  <c r="AL28" i="1"/>
  <c r="AG28" i="1"/>
  <c r="K28" i="1"/>
  <c r="L28" i="1" s="1"/>
  <c r="AK28" i="1" s="1"/>
  <c r="AO35" i="1"/>
  <c r="AN35" i="1"/>
  <c r="AM35" i="1"/>
  <c r="AL35" i="1"/>
  <c r="AG35" i="1"/>
  <c r="AH35" i="1" s="1"/>
  <c r="K35" i="1"/>
  <c r="L35" i="1" s="1"/>
  <c r="AO26" i="1"/>
  <c r="AN26" i="1"/>
  <c r="AM26" i="1"/>
  <c r="AL26" i="1"/>
  <c r="AG26" i="1"/>
  <c r="K26" i="1"/>
  <c r="L26" i="1" s="1"/>
  <c r="M26" i="1" s="1"/>
  <c r="AN25" i="1"/>
  <c r="AM25" i="1"/>
  <c r="AL25" i="1"/>
  <c r="AG25" i="1"/>
  <c r="N25" i="1" s="1"/>
  <c r="K25" i="1"/>
  <c r="L25" i="1" s="1"/>
  <c r="AK25" i="1" s="1"/>
  <c r="AN24" i="1"/>
  <c r="AM24" i="1"/>
  <c r="AL24" i="1"/>
  <c r="AG24" i="1"/>
  <c r="K24" i="1"/>
  <c r="L24" i="1" s="1"/>
  <c r="AO23" i="1"/>
  <c r="AM23" i="1"/>
  <c r="AL23" i="1"/>
  <c r="AG23" i="1"/>
  <c r="N23" i="1" s="1"/>
  <c r="K23" i="1"/>
  <c r="L23" i="1" s="1"/>
  <c r="AO34" i="1"/>
  <c r="AN34" i="1"/>
  <c r="AM34" i="1"/>
  <c r="AL34" i="1"/>
  <c r="AG34" i="1"/>
  <c r="K34" i="1"/>
  <c r="L34" i="1" s="1"/>
  <c r="M34" i="1" s="1"/>
  <c r="AO22" i="1"/>
  <c r="AN22" i="1"/>
  <c r="AM22" i="1"/>
  <c r="AL22" i="1"/>
  <c r="AG22" i="1"/>
  <c r="AH22" i="1" s="1"/>
  <c r="K22" i="1"/>
  <c r="L22" i="1" s="1"/>
  <c r="M22" i="1" s="1"/>
  <c r="AO21" i="1"/>
  <c r="AN21" i="1"/>
  <c r="AM21" i="1"/>
  <c r="AL21" i="1"/>
  <c r="AG21" i="1"/>
  <c r="K21" i="1"/>
  <c r="L21" i="1" s="1"/>
  <c r="AO33" i="1"/>
  <c r="AN33" i="1"/>
  <c r="AM33" i="1"/>
  <c r="AL33" i="1"/>
  <c r="AG33" i="1"/>
  <c r="AH33" i="1" s="1"/>
  <c r="K33" i="1"/>
  <c r="L33" i="1" s="1"/>
  <c r="AO32" i="1"/>
  <c r="AN32" i="1"/>
  <c r="AM32" i="1"/>
  <c r="AL32" i="1"/>
  <c r="AG32" i="1"/>
  <c r="N32" i="1" s="1"/>
  <c r="K32" i="1"/>
  <c r="AO20" i="1"/>
  <c r="AN20" i="1"/>
  <c r="AM20" i="1"/>
  <c r="AL20" i="1"/>
  <c r="AG20" i="1"/>
  <c r="N20" i="1" s="1"/>
  <c r="K20" i="1"/>
  <c r="L20" i="1" s="1"/>
  <c r="AK20" i="1" s="1"/>
  <c r="AO19" i="1"/>
  <c r="AM19" i="1"/>
  <c r="AG19" i="1"/>
  <c r="N19" i="1" s="1"/>
  <c r="K19" i="1"/>
  <c r="L19" i="1" s="1"/>
  <c r="AK19" i="1" s="1"/>
  <c r="AN18" i="1"/>
  <c r="AM18" i="1"/>
  <c r="AL18" i="1"/>
  <c r="AG18" i="1"/>
  <c r="AH18" i="1" s="1"/>
  <c r="K18" i="1"/>
  <c r="L18" i="1" s="1"/>
  <c r="M18" i="1" s="1"/>
  <c r="AO12" i="1"/>
  <c r="AN12" i="1"/>
  <c r="AM12" i="1"/>
  <c r="AL12" i="1"/>
  <c r="AG12" i="1"/>
  <c r="N12" i="1" s="1"/>
  <c r="K12" i="1"/>
  <c r="L12" i="1" s="1"/>
  <c r="AK12" i="1" s="1"/>
  <c r="AO11" i="1"/>
  <c r="AN11" i="1"/>
  <c r="AM11" i="1"/>
  <c r="AL11" i="1"/>
  <c r="AG11" i="1"/>
  <c r="N11" i="1" s="1"/>
  <c r="K11" i="1"/>
  <c r="L11" i="1" s="1"/>
  <c r="AK11" i="1" s="1"/>
  <c r="AO10" i="1"/>
  <c r="AN10" i="1"/>
  <c r="AM10" i="1"/>
  <c r="AG10" i="1"/>
  <c r="N10" i="1" s="1"/>
  <c r="K10" i="1"/>
  <c r="L10" i="1" s="1"/>
  <c r="AO9" i="1"/>
  <c r="AN9" i="1"/>
  <c r="AM9" i="1"/>
  <c r="AL9" i="1"/>
  <c r="AG9" i="1"/>
  <c r="N9" i="1" s="1"/>
  <c r="K9" i="1"/>
  <c r="L9" i="1" l="1"/>
  <c r="M9" i="1" s="1"/>
  <c r="L32" i="1"/>
  <c r="M32" i="1" s="1"/>
  <c r="K36" i="1"/>
  <c r="AC25" i="1"/>
  <c r="AD25" i="1" s="1"/>
  <c r="N33" i="1"/>
  <c r="N18" i="1"/>
  <c r="AC12" i="1"/>
  <c r="AD12" i="1" s="1"/>
  <c r="N35" i="1"/>
  <c r="AC11" i="1"/>
  <c r="AD11" i="1" s="1"/>
  <c r="AK23" i="1"/>
  <c r="AP23" i="1" s="1"/>
  <c r="AQ23" i="1" s="1"/>
  <c r="M23" i="1"/>
  <c r="AK21" i="1"/>
  <c r="AC21" i="1" s="1"/>
  <c r="AD21" i="1" s="1"/>
  <c r="M21" i="1"/>
  <c r="AH10" i="1"/>
  <c r="M28" i="1"/>
  <c r="AP11" i="1"/>
  <c r="AQ11" i="1" s="1"/>
  <c r="M25" i="1"/>
  <c r="M10" i="1"/>
  <c r="AK10" i="1"/>
  <c r="AC28" i="1"/>
  <c r="AD28" i="1" s="1"/>
  <c r="AP28" i="1"/>
  <c r="AQ28" i="1" s="1"/>
  <c r="M33" i="1"/>
  <c r="AK33" i="1"/>
  <c r="AK24" i="1"/>
  <c r="M24" i="1"/>
  <c r="M35" i="1"/>
  <c r="AK35" i="1"/>
  <c r="AK34" i="1"/>
  <c r="AK26" i="1"/>
  <c r="M12" i="1"/>
  <c r="AH12" i="1"/>
  <c r="AC19" i="1"/>
  <c r="AD19" i="1" s="1"/>
  <c r="AP19" i="1"/>
  <c r="AQ19" i="1" s="1"/>
  <c r="AC20" i="1"/>
  <c r="AD20" i="1" s="1"/>
  <c r="AK22" i="1"/>
  <c r="AH9" i="1"/>
  <c r="M11" i="1"/>
  <c r="AH11" i="1"/>
  <c r="AP12" i="1"/>
  <c r="AQ12" i="1" s="1"/>
  <c r="AK18" i="1"/>
  <c r="M19" i="1"/>
  <c r="AH19" i="1"/>
  <c r="M20" i="1"/>
  <c r="AH20" i="1"/>
  <c r="AH32" i="1"/>
  <c r="AH21" i="1"/>
  <c r="N21" i="1"/>
  <c r="N22" i="1"/>
  <c r="AH24" i="1"/>
  <c r="N24" i="1"/>
  <c r="AH28" i="1"/>
  <c r="N28" i="1"/>
  <c r="AC29" i="1"/>
  <c r="AD29" i="1" s="1"/>
  <c r="AP29" i="1"/>
  <c r="AQ29" i="1" s="1"/>
  <c r="AH29" i="1"/>
  <c r="AP20" i="1"/>
  <c r="AQ20" i="1" s="1"/>
  <c r="AH34" i="1"/>
  <c r="N34" i="1"/>
  <c r="AH23" i="1"/>
  <c r="AP25" i="1"/>
  <c r="AQ25" i="1" s="1"/>
  <c r="AH25" i="1"/>
  <c r="AH26" i="1"/>
  <c r="N26" i="1"/>
  <c r="M29" i="1"/>
  <c r="N36" i="1" l="1"/>
  <c r="AK9" i="1"/>
  <c r="AK32" i="1"/>
  <c r="L36" i="1"/>
  <c r="M36" i="1"/>
  <c r="AC23" i="1"/>
  <c r="AD23" i="1" s="1"/>
  <c r="AP21" i="1"/>
  <c r="AQ21" i="1" s="1"/>
  <c r="AP18" i="1"/>
  <c r="AQ18" i="1" s="1"/>
  <c r="AC18" i="1"/>
  <c r="AD18" i="1" s="1"/>
  <c r="AC33" i="1"/>
  <c r="AD33" i="1" s="1"/>
  <c r="AP33" i="1"/>
  <c r="AQ33" i="1" s="1"/>
  <c r="AP22" i="1"/>
  <c r="AQ22" i="1" s="1"/>
  <c r="AC22" i="1"/>
  <c r="AD22" i="1" s="1"/>
  <c r="AP26" i="1"/>
  <c r="AQ26" i="1" s="1"/>
  <c r="AC26" i="1"/>
  <c r="AD26" i="1" s="1"/>
  <c r="AC35" i="1"/>
  <c r="AD35" i="1" s="1"/>
  <c r="AP35" i="1"/>
  <c r="AQ35" i="1" s="1"/>
  <c r="AP24" i="1"/>
  <c r="AQ24" i="1" s="1"/>
  <c r="AC24" i="1"/>
  <c r="AD24" i="1" s="1"/>
  <c r="AK30" i="1"/>
  <c r="AP10" i="1"/>
  <c r="AQ10" i="1" s="1"/>
  <c r="AC10" i="1"/>
  <c r="AD10" i="1" s="1"/>
  <c r="AC34" i="1"/>
  <c r="AD34" i="1" s="1"/>
  <c r="AP34" i="1"/>
  <c r="AQ34" i="1" s="1"/>
  <c r="AC9" i="1" l="1"/>
  <c r="AP9" i="1"/>
  <c r="AQ9" i="1" s="1"/>
  <c r="AQ30" i="1" s="1"/>
  <c r="AC32" i="1"/>
  <c r="AP32" i="1"/>
  <c r="AQ32" i="1" s="1"/>
  <c r="AP30" i="1" l="1"/>
  <c r="AD9" i="1"/>
  <c r="AD32" i="1"/>
  <c r="AD36" i="1" s="1"/>
  <c r="AC36" i="1"/>
  <c r="Q14" i="1"/>
  <c r="AD14" i="1"/>
  <c r="P14" i="1"/>
  <c r="L14" i="1"/>
  <c r="U14" i="1"/>
  <c r="R14" i="1"/>
  <c r="T14" i="1"/>
  <c r="M14" i="1"/>
  <c r="K14" i="1"/>
  <c r="X14" i="1"/>
  <c r="Y14" i="1"/>
  <c r="W14" i="1"/>
  <c r="N14" i="1"/>
  <c r="Z14" i="1"/>
  <c r="O14" i="1"/>
  <c r="G14" i="1"/>
  <c r="S14" i="1"/>
  <c r="V14" i="1"/>
  <c r="AA14" i="1"/>
  <c r="I14" i="1"/>
  <c r="J14" i="1"/>
  <c r="AC14" i="1"/>
  <c r="AB14" i="1"/>
</calcChain>
</file>

<file path=xl/sharedStrings.xml><?xml version="1.0" encoding="utf-8"?>
<sst xmlns="http://schemas.openxmlformats.org/spreadsheetml/2006/main" count="1321" uniqueCount="694">
  <si>
    <t xml:space="preserve"> </t>
  </si>
  <si>
    <t>Genotype</t>
  </si>
  <si>
    <t>WT.</t>
  </si>
  <si>
    <t>GR FL</t>
  </si>
  <si>
    <t>CL. FL.</t>
  </si>
  <si>
    <t>ST.</t>
  </si>
  <si>
    <t>INDEX POINTS</t>
  </si>
  <si>
    <t>Eligible</t>
  </si>
  <si>
    <t>BIRTH</t>
  </si>
  <si>
    <t>PER</t>
  </si>
  <si>
    <t>WT</t>
  </si>
  <si>
    <t>LENGTH</t>
  </si>
  <si>
    <t xml:space="preserve">  FIBER</t>
  </si>
  <si>
    <t>SCROTAL</t>
  </si>
  <si>
    <t>CARCASS</t>
  </si>
  <si>
    <t>FINAL</t>
  </si>
  <si>
    <t>TEST</t>
  </si>
  <si>
    <t>EARTAG</t>
  </si>
  <si>
    <t>Reg</t>
  </si>
  <si>
    <t xml:space="preserve">Sire </t>
  </si>
  <si>
    <t>&amp;HORN</t>
  </si>
  <si>
    <t>INT.</t>
  </si>
  <si>
    <t>TOTAL</t>
  </si>
  <si>
    <t>DAY OF</t>
  </si>
  <si>
    <t>ADJ.</t>
  </si>
  <si>
    <t>DIA</t>
  </si>
  <si>
    <t>SCORES</t>
  </si>
  <si>
    <t>CIRCUM.</t>
  </si>
  <si>
    <t>FAT</t>
  </si>
  <si>
    <t>LEA</t>
  </si>
  <si>
    <t xml:space="preserve">LEA </t>
  </si>
  <si>
    <t>INDEX</t>
  </si>
  <si>
    <t>AGE IN</t>
  </si>
  <si>
    <t>WT/DAY</t>
  </si>
  <si>
    <t>WEIGH</t>
  </si>
  <si>
    <t>GAIN</t>
  </si>
  <si>
    <t>CFW</t>
  </si>
  <si>
    <t>MICRON</t>
  </si>
  <si>
    <t>C.V.</t>
  </si>
  <si>
    <t>#</t>
  </si>
  <si>
    <t>DATE</t>
  </si>
  <si>
    <t>TYPE</t>
  </si>
  <si>
    <t>ADG</t>
  </si>
  <si>
    <t>Ratio</t>
  </si>
  <si>
    <t>AGE</t>
  </si>
  <si>
    <t>365 D</t>
  </si>
  <si>
    <t>Yield</t>
  </si>
  <si>
    <t>365 DAY</t>
  </si>
  <si>
    <t>MICRONS</t>
  </si>
  <si>
    <t>CV</t>
  </si>
  <si>
    <t>GRADE</t>
  </si>
  <si>
    <t>FACE</t>
  </si>
  <si>
    <t>WRINKLE</t>
  </si>
  <si>
    <t>BELLY</t>
  </si>
  <si>
    <t>(cm)</t>
  </si>
  <si>
    <t>DEPTH</t>
  </si>
  <si>
    <t>Actual</t>
  </si>
  <si>
    <t>/CWT</t>
  </si>
  <si>
    <t>SCORE</t>
  </si>
  <si>
    <t>RATIO</t>
  </si>
  <si>
    <t xml:space="preserve">    OWNER</t>
  </si>
  <si>
    <t>DAYS</t>
  </si>
  <si>
    <t>NO.</t>
  </si>
  <si>
    <t>PTS.</t>
  </si>
  <si>
    <t>RR</t>
  </si>
  <si>
    <t>TW/P</t>
  </si>
  <si>
    <t>24101</t>
  </si>
  <si>
    <t>1001206</t>
  </si>
  <si>
    <t>GARSON 1541</t>
  </si>
  <si>
    <t>S/P</t>
  </si>
  <si>
    <t>McCormick</t>
  </si>
  <si>
    <t>TW/H</t>
  </si>
  <si>
    <t>S/H</t>
  </si>
  <si>
    <t>LREC</t>
  </si>
  <si>
    <t>N</t>
  </si>
  <si>
    <t>QR</t>
  </si>
  <si>
    <t>3161</t>
  </si>
  <si>
    <t>ERK BROS. B2541</t>
  </si>
  <si>
    <t>Erks</t>
  </si>
  <si>
    <t>6304</t>
  </si>
  <si>
    <t>1001262</t>
  </si>
  <si>
    <t>HAGEMAN SISTERS 5348/38</t>
  </si>
  <si>
    <t>Chapman</t>
  </si>
  <si>
    <t>3276</t>
  </si>
  <si>
    <t>OLLILA 2490</t>
  </si>
  <si>
    <t>B4104</t>
  </si>
  <si>
    <t>LYNN 119</t>
  </si>
  <si>
    <t>24100</t>
  </si>
  <si>
    <t>1001205</t>
  </si>
  <si>
    <t>B4142</t>
  </si>
  <si>
    <t>TR/H</t>
  </si>
  <si>
    <t>3264</t>
  </si>
  <si>
    <t>RABEL 411</t>
  </si>
  <si>
    <t>Schunke</t>
  </si>
  <si>
    <t>6294</t>
  </si>
  <si>
    <t>1001261</t>
  </si>
  <si>
    <t>3169</t>
  </si>
  <si>
    <t>OSMOND 1185</t>
  </si>
  <si>
    <t>3170</t>
  </si>
  <si>
    <t>1584</t>
  </si>
  <si>
    <t>1001286</t>
  </si>
  <si>
    <t>2T6313</t>
  </si>
  <si>
    <t>Garson</t>
  </si>
  <si>
    <t>24103</t>
  </si>
  <si>
    <t>1001208</t>
  </si>
  <si>
    <t>ROCKY HILL 1037</t>
  </si>
  <si>
    <t>24102</t>
  </si>
  <si>
    <t>1001207</t>
  </si>
  <si>
    <t>1515</t>
  </si>
  <si>
    <t>1001285</t>
  </si>
  <si>
    <t>Wyoming Wool Growers Ram Sire Test</t>
  </si>
  <si>
    <t>Rambouillet Registered Only</t>
  </si>
  <si>
    <t>2024-2025</t>
  </si>
  <si>
    <t>Top 30% Test Averages</t>
  </si>
  <si>
    <t>Top 15%: above BOLD line eligible for Reg of Merit</t>
  </si>
  <si>
    <t>Overall Ramb Test Averages</t>
  </si>
  <si>
    <t>FALL BORN</t>
  </si>
  <si>
    <t>Rambouillet Ram Test 2024-25</t>
  </si>
  <si>
    <t>Test No.</t>
  </si>
  <si>
    <t>Ear Tag No.</t>
  </si>
  <si>
    <t>Scrapie #</t>
  </si>
  <si>
    <t>EID #</t>
  </si>
  <si>
    <t>BREED</t>
  </si>
  <si>
    <t>Reg #</t>
  </si>
  <si>
    <t>B/H</t>
  </si>
  <si>
    <t>Average</t>
  </si>
  <si>
    <t>DOB</t>
  </si>
  <si>
    <t>Sire Tag</t>
  </si>
  <si>
    <t>Sire Reg</t>
  </si>
  <si>
    <t>Dam Tag</t>
  </si>
  <si>
    <t>Dam Reg</t>
  </si>
  <si>
    <t>Off Test</t>
  </si>
  <si>
    <t>Init Wt.</t>
  </si>
  <si>
    <t>WYO5006</t>
  </si>
  <si>
    <t>W4065</t>
  </si>
  <si>
    <t>9651</t>
  </si>
  <si>
    <t>0940100119501082</t>
  </si>
  <si>
    <t>Rambouillet</t>
  </si>
  <si>
    <t>TW/SCUR</t>
  </si>
  <si>
    <t>HELLE 43</t>
  </si>
  <si>
    <t>25120</t>
  </si>
  <si>
    <t>O4075</t>
  </si>
  <si>
    <t>9633</t>
  </si>
  <si>
    <t>0940100119501061</t>
  </si>
  <si>
    <t>HELLE 471</t>
  </si>
  <si>
    <t>2508</t>
  </si>
  <si>
    <t>O4079</t>
  </si>
  <si>
    <t>9610</t>
  </si>
  <si>
    <t>0940100119501068</t>
  </si>
  <si>
    <t>2555</t>
  </si>
  <si>
    <t>9639</t>
  </si>
  <si>
    <t>0940100119501122</t>
  </si>
  <si>
    <t>Rambouillet/Cert</t>
  </si>
  <si>
    <t>8019</t>
  </si>
  <si>
    <t>W4123</t>
  </si>
  <si>
    <t>9617</t>
  </si>
  <si>
    <t>0940100119501139</t>
  </si>
  <si>
    <t>25130</t>
  </si>
  <si>
    <t>Bent right shoulder bulldog; 1-13-25</t>
  </si>
  <si>
    <t>9654</t>
  </si>
  <si>
    <t>0940100119501151</t>
  </si>
  <si>
    <t>9023</t>
  </si>
  <si>
    <t>O4165</t>
  </si>
  <si>
    <t>9202</t>
  </si>
  <si>
    <t>0940100119501174</t>
  </si>
  <si>
    <t>204</t>
  </si>
  <si>
    <t>O4167</t>
  </si>
  <si>
    <t>9893</t>
  </si>
  <si>
    <t>0940100119501176</t>
  </si>
  <si>
    <t>25243</t>
  </si>
  <si>
    <t>G4198</t>
  </si>
  <si>
    <t>9607</t>
  </si>
  <si>
    <t>0940100119500817</t>
  </si>
  <si>
    <t>FORBES 2833</t>
  </si>
  <si>
    <t>210</t>
  </si>
  <si>
    <t>Y4200</t>
  </si>
  <si>
    <t>9733</t>
  </si>
  <si>
    <t>0940100119500819</t>
  </si>
  <si>
    <t>HELLE 581</t>
  </si>
  <si>
    <t>25182</t>
  </si>
  <si>
    <t>R4221</t>
  </si>
  <si>
    <t>9940</t>
  </si>
  <si>
    <t>0940100119500840</t>
  </si>
  <si>
    <t>HELLE 563</t>
  </si>
  <si>
    <t>7586</t>
  </si>
  <si>
    <t>Rolled ankles 1-13-25</t>
  </si>
  <si>
    <t>R4294</t>
  </si>
  <si>
    <t>9669</t>
  </si>
  <si>
    <t>0940100119500921</t>
  </si>
  <si>
    <t>832</t>
  </si>
  <si>
    <t>SD2074</t>
  </si>
  <si>
    <t>0940100119501632</t>
  </si>
  <si>
    <t>6199</t>
  </si>
  <si>
    <t>E341</t>
  </si>
  <si>
    <t>0940100119501633</t>
  </si>
  <si>
    <t>1001263</t>
  </si>
  <si>
    <t>CHAPMAN D834</t>
  </si>
  <si>
    <t>D779</t>
  </si>
  <si>
    <t>Bent front legs/ankles 1-6-25</t>
  </si>
  <si>
    <t>0940100119501634</t>
  </si>
  <si>
    <t>6032</t>
  </si>
  <si>
    <t>Cook Sisters</t>
  </si>
  <si>
    <t>SD1359</t>
  </si>
  <si>
    <t>6275</t>
  </si>
  <si>
    <t>0874</t>
  </si>
  <si>
    <t>0940100119501622</t>
  </si>
  <si>
    <t>ANDERSON 3182</t>
  </si>
  <si>
    <t>5672</t>
  </si>
  <si>
    <t>Bent Leg 3-3-25</t>
  </si>
  <si>
    <t>6254</t>
  </si>
  <si>
    <t>0873</t>
  </si>
  <si>
    <t>0940100119501623</t>
  </si>
  <si>
    <t>6001</t>
  </si>
  <si>
    <t>6252</t>
  </si>
  <si>
    <t>0872</t>
  </si>
  <si>
    <t>0940100119501631</t>
  </si>
  <si>
    <t>SCHALESKY 1361</t>
  </si>
  <si>
    <t>6059</t>
  </si>
  <si>
    <t>Laird</t>
  </si>
  <si>
    <t>WY10015</t>
  </si>
  <si>
    <t>022</t>
  </si>
  <si>
    <t>0251</t>
  </si>
  <si>
    <t>0940100119501636</t>
  </si>
  <si>
    <t>Rambouillet/Merino</t>
  </si>
  <si>
    <t>TR/P</t>
  </si>
  <si>
    <t>LREC 3078</t>
  </si>
  <si>
    <t>N/A</t>
  </si>
  <si>
    <t>9313-09</t>
  </si>
  <si>
    <t>017</t>
  </si>
  <si>
    <t>0250</t>
  </si>
  <si>
    <t>0940100119501635</t>
  </si>
  <si>
    <t>555521-283026</t>
  </si>
  <si>
    <t>WY08002</t>
  </si>
  <si>
    <t>1383</t>
  </si>
  <si>
    <t>0940100119501637</t>
  </si>
  <si>
    <t>MJM 15502</t>
  </si>
  <si>
    <t>1384</t>
  </si>
  <si>
    <t>0940100119501638</t>
  </si>
  <si>
    <t>MJM 15503</t>
  </si>
  <si>
    <t>1385</t>
  </si>
  <si>
    <t>0940100119501639</t>
  </si>
  <si>
    <t>MJM 16041</t>
  </si>
  <si>
    <t>1386</t>
  </si>
  <si>
    <t>0940100119501640</t>
  </si>
  <si>
    <t>MJM 15505</t>
  </si>
  <si>
    <t>TX17100</t>
  </si>
  <si>
    <t>5365</t>
  </si>
  <si>
    <t>0940100119501624</t>
  </si>
  <si>
    <t>5350</t>
  </si>
  <si>
    <t>0940100119501625</t>
  </si>
  <si>
    <t>5348</t>
  </si>
  <si>
    <t>0940100119501626</t>
  </si>
  <si>
    <t>Prolapse 3-3-25</t>
  </si>
  <si>
    <t>5309</t>
  </si>
  <si>
    <t>0940100119501627</t>
  </si>
  <si>
    <t>5331</t>
  </si>
  <si>
    <t>0940100119501628</t>
  </si>
  <si>
    <t xml:space="preserve">Dead pnemonia/stomach issues </t>
  </si>
  <si>
    <t>5329</t>
  </si>
  <si>
    <t>0940100119501629</t>
  </si>
  <si>
    <t>WYO5037</t>
  </si>
  <si>
    <t>0464</t>
  </si>
  <si>
    <t>0940100119501630</t>
  </si>
  <si>
    <t>1531</t>
  </si>
  <si>
    <t>0469</t>
  </si>
  <si>
    <t>0940100119501641</t>
  </si>
  <si>
    <t>Willies</t>
  </si>
  <si>
    <t>.</t>
  </si>
  <si>
    <t>CORT01</t>
  </si>
  <si>
    <t>2448</t>
  </si>
  <si>
    <t>1261</t>
  </si>
  <si>
    <t>0940100119501642</t>
  </si>
  <si>
    <t>FLINT 176</t>
  </si>
  <si>
    <t>FORBES 2940</t>
  </si>
  <si>
    <t>2470</t>
  </si>
  <si>
    <t>1263</t>
  </si>
  <si>
    <t>0940100119501643</t>
  </si>
  <si>
    <t>FORBES 2941</t>
  </si>
  <si>
    <t>2449</t>
  </si>
  <si>
    <t>1262</t>
  </si>
  <si>
    <t>0940100119501644</t>
  </si>
  <si>
    <t>Culbreath</t>
  </si>
  <si>
    <t>WYO2268</t>
  </si>
  <si>
    <t>0005</t>
  </si>
  <si>
    <t>GARSON</t>
  </si>
  <si>
    <t>DAZIE</t>
  </si>
  <si>
    <t>Brickman</t>
  </si>
  <si>
    <t>WYO8066</t>
  </si>
  <si>
    <t>120</t>
  </si>
  <si>
    <t>3135</t>
  </si>
  <si>
    <t>0940100119501646</t>
  </si>
  <si>
    <t>FORBES</t>
  </si>
  <si>
    <t>820B</t>
  </si>
  <si>
    <t>3127</t>
  </si>
  <si>
    <t>0940100119501647</t>
  </si>
  <si>
    <t>820</t>
  </si>
  <si>
    <t>Geis</t>
  </si>
  <si>
    <t>WYO17079</t>
  </si>
  <si>
    <t>433</t>
  </si>
  <si>
    <t>0278</t>
  </si>
  <si>
    <t>0940100000440371</t>
  </si>
  <si>
    <t>Targhee</t>
  </si>
  <si>
    <t>505</t>
  </si>
  <si>
    <t>0277</t>
  </si>
  <si>
    <t>0940100000440351</t>
  </si>
  <si>
    <t>Clovermeadows</t>
  </si>
  <si>
    <t>2499</t>
  </si>
  <si>
    <t>54868</t>
  </si>
  <si>
    <t>0840003285454868</t>
  </si>
  <si>
    <t>Halverson</t>
  </si>
  <si>
    <t>MTO470</t>
  </si>
  <si>
    <t>403</t>
  </si>
  <si>
    <t>5736</t>
  </si>
  <si>
    <t>0940100119501740</t>
  </si>
  <si>
    <t>NSIP-M10700</t>
  </si>
  <si>
    <t>NSIP-21R121</t>
  </si>
  <si>
    <t>Hamsfork Targhees</t>
  </si>
  <si>
    <t>WY12102</t>
  </si>
  <si>
    <t>64-1-2</t>
  </si>
  <si>
    <t>0062</t>
  </si>
  <si>
    <t>0940100119501650</t>
  </si>
  <si>
    <t>G22-1</t>
  </si>
  <si>
    <t>0061</t>
  </si>
  <si>
    <t>0940100119501655</t>
  </si>
  <si>
    <t>P</t>
  </si>
  <si>
    <t>24-1</t>
  </si>
  <si>
    <t>0063</t>
  </si>
  <si>
    <t>0940100119501656</t>
  </si>
  <si>
    <t>Jullian Land &amp; Livestock</t>
  </si>
  <si>
    <t>WY12002</t>
  </si>
  <si>
    <t>24221</t>
  </si>
  <si>
    <t>0940100119501649</t>
  </si>
  <si>
    <t>21-261-1</t>
  </si>
  <si>
    <t>Broken Back Let 3-3-25</t>
  </si>
  <si>
    <t>24082</t>
  </si>
  <si>
    <t>0940100119501648</t>
  </si>
  <si>
    <t>23228-2</t>
  </si>
  <si>
    <t>23228</t>
  </si>
  <si>
    <t>0940100119501651</t>
  </si>
  <si>
    <t>24163</t>
  </si>
  <si>
    <t>0940100119501652</t>
  </si>
  <si>
    <t>2210</t>
  </si>
  <si>
    <t>24189</t>
  </si>
  <si>
    <t>0940100119501653</t>
  </si>
  <si>
    <t>2231</t>
  </si>
  <si>
    <t>24129</t>
  </si>
  <si>
    <t>0940100119501654</t>
  </si>
  <si>
    <t>20-94-3</t>
  </si>
  <si>
    <t>Jones</t>
  </si>
  <si>
    <t>WY15020</t>
  </si>
  <si>
    <t>24104</t>
  </si>
  <si>
    <t>0940100119501657</t>
  </si>
  <si>
    <t>H</t>
  </si>
  <si>
    <t>24105</t>
  </si>
  <si>
    <t>0940100119501658</t>
  </si>
  <si>
    <t>24054</t>
  </si>
  <si>
    <t>0940100119501659</t>
  </si>
  <si>
    <t>SCUR</t>
  </si>
  <si>
    <t>24094</t>
  </si>
  <si>
    <t>0940100119501660</t>
  </si>
  <si>
    <t>Bent Leg 3-11-25</t>
  </si>
  <si>
    <t>24077</t>
  </si>
  <si>
    <t>0940100119501670</t>
  </si>
  <si>
    <t>24065</t>
  </si>
  <si>
    <t>0940100119501669</t>
  </si>
  <si>
    <t>Forbes</t>
  </si>
  <si>
    <t>WY16018</t>
  </si>
  <si>
    <t>3057</t>
  </si>
  <si>
    <t>1776</t>
  </si>
  <si>
    <t>0940100119501662</t>
  </si>
  <si>
    <t>OLLILA 2153</t>
  </si>
  <si>
    <t>FORBES 2931</t>
  </si>
  <si>
    <t>3058</t>
  </si>
  <si>
    <t>1777</t>
  </si>
  <si>
    <t>0940100119501663</t>
  </si>
  <si>
    <t>OLLLILA 2153</t>
  </si>
  <si>
    <t>FORBES2901</t>
  </si>
  <si>
    <t>Bent Leg fron right knee 1-29-25</t>
  </si>
  <si>
    <t>3060</t>
  </si>
  <si>
    <t>1779</t>
  </si>
  <si>
    <t>0940100119501666</t>
  </si>
  <si>
    <t>FORBES 3014</t>
  </si>
  <si>
    <t>3059</t>
  </si>
  <si>
    <t>1778</t>
  </si>
  <si>
    <t>0940100119501671</t>
  </si>
  <si>
    <t>FORBES 2859</t>
  </si>
  <si>
    <t>3055</t>
  </si>
  <si>
    <t>1774</t>
  </si>
  <si>
    <t>0940100119501677</t>
  </si>
  <si>
    <t>MCCORMICK 22107</t>
  </si>
  <si>
    <t>FORBES 3012</t>
  </si>
  <si>
    <t>3054</t>
  </si>
  <si>
    <t>1773</t>
  </si>
  <si>
    <t>0940100119501680</t>
  </si>
  <si>
    <t>FORBES 2920</t>
  </si>
  <si>
    <t>FORBES 2768</t>
  </si>
  <si>
    <t>3051</t>
  </si>
  <si>
    <t>1770</t>
  </si>
  <si>
    <t>0940100119501678</t>
  </si>
  <si>
    <t>CHAPMAN 6070</t>
  </si>
  <si>
    <t>FORBES 2853</t>
  </si>
  <si>
    <t>3056</t>
  </si>
  <si>
    <t>1775</t>
  </si>
  <si>
    <t>0940100119501693</t>
  </si>
  <si>
    <t>FORBES 3013</t>
  </si>
  <si>
    <t>3053</t>
  </si>
  <si>
    <t>1772</t>
  </si>
  <si>
    <t>0940100119501691</t>
  </si>
  <si>
    <t>FORBES 2933</t>
  </si>
  <si>
    <t>3061</t>
  </si>
  <si>
    <t>1780</t>
  </si>
  <si>
    <t>0940100119501695</t>
  </si>
  <si>
    <t>FORBES 2855</t>
  </si>
  <si>
    <t>3052</t>
  </si>
  <si>
    <t>1771</t>
  </si>
  <si>
    <t>0940100119501696</t>
  </si>
  <si>
    <t>FORBES 3016</t>
  </si>
  <si>
    <t>McGivney</t>
  </si>
  <si>
    <t>286</t>
  </si>
  <si>
    <t>00286</t>
  </si>
  <si>
    <t>0940100119501661</t>
  </si>
  <si>
    <t>MCGIVENY 266</t>
  </si>
  <si>
    <t>288</t>
  </si>
  <si>
    <t>00288</t>
  </si>
  <si>
    <t>0940100119501668</t>
  </si>
  <si>
    <t>MCGIVENY 182</t>
  </si>
  <si>
    <t>287</t>
  </si>
  <si>
    <t>00287</t>
  </si>
  <si>
    <t>0940100119501674</t>
  </si>
  <si>
    <t>MCGIVENY 198</t>
  </si>
  <si>
    <t>prolapse 3-11-25</t>
  </si>
  <si>
    <t>285</t>
  </si>
  <si>
    <t>00285</t>
  </si>
  <si>
    <t>0940100119501694</t>
  </si>
  <si>
    <t>MCCGIVENY 199</t>
  </si>
  <si>
    <t>M Rabel</t>
  </si>
  <si>
    <t>528</t>
  </si>
  <si>
    <t>R528</t>
  </si>
  <si>
    <t>0940100119501664</t>
  </si>
  <si>
    <t>ERK BROS 2786</t>
  </si>
  <si>
    <t>RABEL 493</t>
  </si>
  <si>
    <t>526</t>
  </si>
  <si>
    <t>R526</t>
  </si>
  <si>
    <t>0940100119501667</t>
  </si>
  <si>
    <t>RABEL 498</t>
  </si>
  <si>
    <t>530</t>
  </si>
  <si>
    <t>R530</t>
  </si>
  <si>
    <t>0940100119501672</t>
  </si>
  <si>
    <t>RABEL 369</t>
  </si>
  <si>
    <t>527</t>
  </si>
  <si>
    <t>R527</t>
  </si>
  <si>
    <t>0940100119501673</t>
  </si>
  <si>
    <t>RABEL 433</t>
  </si>
  <si>
    <t>529</t>
  </si>
  <si>
    <t>R529</t>
  </si>
  <si>
    <t>0940100119501692</t>
  </si>
  <si>
    <t>RABEL 342</t>
  </si>
  <si>
    <t>Rabel Brothers</t>
  </si>
  <si>
    <t>522</t>
  </si>
  <si>
    <t>R522</t>
  </si>
  <si>
    <t>0940100119501665</t>
  </si>
  <si>
    <t>RABEL 345</t>
  </si>
  <si>
    <t>525</t>
  </si>
  <si>
    <t>R525</t>
  </si>
  <si>
    <t>0940100119501676</t>
  </si>
  <si>
    <t>RABEL 370</t>
  </si>
  <si>
    <t>523</t>
  </si>
  <si>
    <t>R523</t>
  </si>
  <si>
    <t>0940100119501675</t>
  </si>
  <si>
    <t>RABEL 367</t>
  </si>
  <si>
    <t>Parrot Mouth 3-3-25</t>
  </si>
  <si>
    <t>524</t>
  </si>
  <si>
    <t>R524</t>
  </si>
  <si>
    <t>0940100119501679</t>
  </si>
  <si>
    <t>RABEL 321</t>
  </si>
  <si>
    <t>840-</t>
  </si>
  <si>
    <t>685</t>
  </si>
  <si>
    <t>0840003287390685</t>
  </si>
  <si>
    <t>B2728</t>
  </si>
  <si>
    <t>688</t>
  </si>
  <si>
    <t>0840003287390688</t>
  </si>
  <si>
    <t>B2901</t>
  </si>
  <si>
    <t>868</t>
  </si>
  <si>
    <t>0840003287390868</t>
  </si>
  <si>
    <t>B2220</t>
  </si>
  <si>
    <t>838</t>
  </si>
  <si>
    <t>0840003287390838</t>
  </si>
  <si>
    <t>B2599</t>
  </si>
  <si>
    <t>3246</t>
  </si>
  <si>
    <t>756</t>
  </si>
  <si>
    <t>0840003287390756</t>
  </si>
  <si>
    <t>B1969</t>
  </si>
  <si>
    <t>619</t>
  </si>
  <si>
    <t>0840003287390619</t>
  </si>
  <si>
    <t>B2656</t>
  </si>
  <si>
    <t>3223</t>
  </si>
  <si>
    <t>782</t>
  </si>
  <si>
    <t>0840003287390782</t>
  </si>
  <si>
    <t>ERK BROS. B2782</t>
  </si>
  <si>
    <t>B1716</t>
  </si>
  <si>
    <t>Died 11-26 sudden death</t>
  </si>
  <si>
    <t>Jacobs</t>
  </si>
  <si>
    <t>99</t>
  </si>
  <si>
    <t>9872H</t>
  </si>
  <si>
    <t>0124000504910578</t>
  </si>
  <si>
    <t>HV2</t>
  </si>
  <si>
    <t>74</t>
  </si>
  <si>
    <t>9891H</t>
  </si>
  <si>
    <t>0124000504086295</t>
  </si>
  <si>
    <t>MCNEIL 2122</t>
  </si>
  <si>
    <t>42</t>
  </si>
  <si>
    <t>9853H</t>
  </si>
  <si>
    <t>0124000504910541</t>
  </si>
  <si>
    <t>HV3</t>
  </si>
  <si>
    <t>98</t>
  </si>
  <si>
    <t>9895H</t>
  </si>
  <si>
    <t>0124000504086290</t>
  </si>
  <si>
    <t>RABEL 486</t>
  </si>
  <si>
    <t>91</t>
  </si>
  <si>
    <t>9876H</t>
  </si>
  <si>
    <t>0124000504910597</t>
  </si>
  <si>
    <t>Bent left knee 1-15-25</t>
  </si>
  <si>
    <t>177</t>
  </si>
  <si>
    <t>9877H</t>
  </si>
  <si>
    <t>0124000504910594</t>
  </si>
  <si>
    <t>HV1</t>
  </si>
  <si>
    <t>80</t>
  </si>
  <si>
    <t>9868H</t>
  </si>
  <si>
    <t>0124000504910596</t>
  </si>
  <si>
    <t>45</t>
  </si>
  <si>
    <t>9851H</t>
  </si>
  <si>
    <t>0124000504910557</t>
  </si>
  <si>
    <t>97</t>
  </si>
  <si>
    <t>9852H</t>
  </si>
  <si>
    <t>0124000504910573</t>
  </si>
  <si>
    <t>RABEL 480</t>
  </si>
  <si>
    <t>184</t>
  </si>
  <si>
    <t>9871H</t>
  </si>
  <si>
    <t>0124000504910577</t>
  </si>
  <si>
    <t>190</t>
  </si>
  <si>
    <t>9875H</t>
  </si>
  <si>
    <t>0124000504910598</t>
  </si>
  <si>
    <t>77</t>
  </si>
  <si>
    <t>9864H</t>
  </si>
  <si>
    <t>0124000504086297</t>
  </si>
  <si>
    <t>bent right knee 1-15-25</t>
  </si>
  <si>
    <t>LAST NAME</t>
  </si>
  <si>
    <t>FIRST NAME</t>
  </si>
  <si>
    <t>RANCH</t>
  </si>
  <si>
    <t>ADDRESS</t>
  </si>
  <si>
    <t>CITY</t>
  </si>
  <si>
    <t>STATE</t>
  </si>
  <si>
    <t>ZIP</t>
  </si>
  <si>
    <t>PHONE</t>
  </si>
  <si>
    <t>CELL</t>
  </si>
  <si>
    <t>EMAIL</t>
  </si>
  <si>
    <t>Gillette</t>
  </si>
  <si>
    <t>WY</t>
  </si>
  <si>
    <t>Kaelea</t>
  </si>
  <si>
    <t>437 N. Dwyer Rd.</t>
  </si>
  <si>
    <t>Wheatland</t>
  </si>
  <si>
    <t>307-331-1934</t>
  </si>
  <si>
    <t>brickman_cck@yahoo.com</t>
  </si>
  <si>
    <t>Beau</t>
  </si>
  <si>
    <t>Chapman Rambouillets</t>
  </si>
  <si>
    <t>PO Box 251</t>
  </si>
  <si>
    <t>Bison</t>
  </si>
  <si>
    <t>SD</t>
  </si>
  <si>
    <t>605-430-5811</t>
  </si>
  <si>
    <t>beauchapman@sdplains.com</t>
  </si>
  <si>
    <t>13200 185th AVE</t>
  </si>
  <si>
    <t>Cook</t>
  </si>
  <si>
    <t>Estelle</t>
  </si>
  <si>
    <t>PO Box 7</t>
  </si>
  <si>
    <t xml:space="preserve">Glad Valley </t>
  </si>
  <si>
    <t>605-466-2170</t>
  </si>
  <si>
    <t>cooksistersranch@gmail.com</t>
  </si>
  <si>
    <t xml:space="preserve">14898 Cook Ranch Rd. </t>
  </si>
  <si>
    <t>Amy &amp; Maggie</t>
  </si>
  <si>
    <t>685 Sunny View Drive</t>
  </si>
  <si>
    <t>Thermopolis</t>
  </si>
  <si>
    <t>307-431-2798</t>
  </si>
  <si>
    <t>amyculbreath2@gmail.com</t>
  </si>
  <si>
    <t>Erk</t>
  </si>
  <si>
    <t>Newell</t>
  </si>
  <si>
    <t>605-490-9506</t>
  </si>
  <si>
    <t>John or Chad</t>
  </si>
  <si>
    <t>Erk Brothers Rambouillets</t>
  </si>
  <si>
    <t>16651 Erk Rd</t>
  </si>
  <si>
    <t>john@erkranch.com</t>
  </si>
  <si>
    <t>chad@erkranch.com</t>
  </si>
  <si>
    <t>Jim &amp; Rosemary</t>
  </si>
  <si>
    <t>Forbes Ranch</t>
  </si>
  <si>
    <t>1411 Barnum Rd</t>
  </si>
  <si>
    <t>Kaycee</t>
  </si>
  <si>
    <t>(307) 738-2254</t>
  </si>
  <si>
    <t>jimforbes1958@gmail.com</t>
  </si>
  <si>
    <t>Forbes McGivney</t>
  </si>
  <si>
    <t xml:space="preserve">Ian </t>
  </si>
  <si>
    <t>PO Box 154</t>
  </si>
  <si>
    <t>(307)738-2217</t>
  </si>
  <si>
    <t>mcgivney@rtconnect.net</t>
  </si>
  <si>
    <t xml:space="preserve">Shan </t>
  </si>
  <si>
    <t>288 Wayside Rd</t>
  </si>
  <si>
    <t>Bosler</t>
  </si>
  <si>
    <t>(307) 742-6005</t>
  </si>
  <si>
    <t>(307) 760-2852</t>
  </si>
  <si>
    <t>shangarson@gmail.com</t>
  </si>
  <si>
    <t>Maria</t>
  </si>
  <si>
    <t>173 Clarkelen Rd.</t>
  </si>
  <si>
    <t>Maria 307-660-3086</t>
  </si>
  <si>
    <t>Bobbi 307-299-3907</t>
  </si>
  <si>
    <t>kbgeis@vcn.com</t>
  </si>
  <si>
    <t>MT</t>
  </si>
  <si>
    <t>Trevor</t>
  </si>
  <si>
    <t>99 Lower Deer Creek Rd.</t>
  </si>
  <si>
    <t>Big Timber</t>
  </si>
  <si>
    <t>406-930-2067</t>
  </si>
  <si>
    <t>trevorjhalverson@gmail.com</t>
  </si>
  <si>
    <t>Jeff</t>
  </si>
  <si>
    <t>Happy Valley Farms Ltd</t>
  </si>
  <si>
    <t>Box 834</t>
  </si>
  <si>
    <t>Magrath, Alberta</t>
  </si>
  <si>
    <t>Canada</t>
  </si>
  <si>
    <t>T0K1J0</t>
  </si>
  <si>
    <t>403-330-8498</t>
  </si>
  <si>
    <t>jjjacobs1973gmail.com</t>
  </si>
  <si>
    <t>Weston &amp; Heather</t>
  </si>
  <si>
    <t>Jones Sheep Company</t>
  </si>
  <si>
    <t>PO Box 622</t>
  </si>
  <si>
    <t>307-864-5179</t>
  </si>
  <si>
    <t>HJones2840@gmail.com</t>
  </si>
  <si>
    <t>Julian</t>
  </si>
  <si>
    <t>Dave &amp; Trudi</t>
  </si>
  <si>
    <t>Julian Land &amp; Livestock</t>
  </si>
  <si>
    <t>4975 hwy 233</t>
  </si>
  <si>
    <t>Kemmerer</t>
  </si>
  <si>
    <t>307-727-6001</t>
  </si>
  <si>
    <t>dsjulian86@gmail.com</t>
  </si>
  <si>
    <t>mmcclaren3@gmail.com</t>
  </si>
  <si>
    <t>Garrett</t>
  </si>
  <si>
    <t>307-723-6000</t>
  </si>
  <si>
    <t>garrettjulian4@gmail.com</t>
  </si>
  <si>
    <t>Koepke</t>
  </si>
  <si>
    <t>Kalli</t>
  </si>
  <si>
    <t>470 hwy 230</t>
  </si>
  <si>
    <t>Laramie</t>
  </si>
  <si>
    <t>(719) 314-6571</t>
  </si>
  <si>
    <t>kkoepke@uwyo.edu</t>
  </si>
  <si>
    <t>Ivan</t>
  </si>
  <si>
    <t>31 Dance Hall Road</t>
  </si>
  <si>
    <t xml:space="preserve">Lander </t>
  </si>
  <si>
    <t>307-330-6975</t>
  </si>
  <si>
    <t>ivanlaird@ymail.com</t>
  </si>
  <si>
    <t>James &amp; Michael</t>
  </si>
  <si>
    <t>McCormick Rambouillet</t>
  </si>
  <si>
    <t>258 Sentinal Rock Rd.</t>
  </si>
  <si>
    <t>Glendo</t>
  </si>
  <si>
    <t>(307) 331-3259</t>
  </si>
  <si>
    <t>mac_m_2000@yahoo.com</t>
  </si>
  <si>
    <t>Rabel</t>
  </si>
  <si>
    <t>Matt &amp; Lance&amp; Lane</t>
  </si>
  <si>
    <t>Rabel Rambouillets</t>
  </si>
  <si>
    <t xml:space="preserve">480 TW Rd. </t>
  </si>
  <si>
    <t>Buffalo</t>
  </si>
  <si>
    <t>307-630-1056</t>
  </si>
  <si>
    <t>MOON_160@yahoo.com</t>
  </si>
  <si>
    <t>CO</t>
  </si>
  <si>
    <t>TX</t>
  </si>
  <si>
    <t>richard.schunke@gmail.com</t>
  </si>
  <si>
    <t>Richard</t>
  </si>
  <si>
    <t>2302 Slide Rd. Unit 46</t>
  </si>
  <si>
    <t>Lubbock</t>
  </si>
  <si>
    <t>79407-2267</t>
  </si>
  <si>
    <t>806-239-2415</t>
  </si>
  <si>
    <t>Ward</t>
  </si>
  <si>
    <t>Cal &amp; Julie</t>
  </si>
  <si>
    <t>Clover Meadows LLC.</t>
  </si>
  <si>
    <t>3424 MT Hwy 287</t>
  </si>
  <si>
    <t>Sheridan</t>
  </si>
  <si>
    <t>406-596-0668</t>
  </si>
  <si>
    <t>clovermeadowsmt@gmail.com</t>
  </si>
  <si>
    <t>Willie</t>
  </si>
  <si>
    <t>Pete and Rod</t>
  </si>
  <si>
    <t>Willie Ranch</t>
  </si>
  <si>
    <t>PO Box 770961</t>
  </si>
  <si>
    <t>Steam Boat Springs</t>
  </si>
  <si>
    <t>970-879-3388</t>
  </si>
  <si>
    <t>970-846-4365</t>
  </si>
  <si>
    <t>rodwille23@gmail.com</t>
  </si>
  <si>
    <t>1001239</t>
  </si>
  <si>
    <t>1001238</t>
  </si>
  <si>
    <t>1001237</t>
  </si>
  <si>
    <t>Cook Sister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</si>
</sst>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#,##0.0"/>
    <numFmt numFmtId="166" formatCode="0.0"/>
    <numFmt numFmtId="167" formatCode="0.000"/>
    <numFmt numFmtId="168" formatCode="#,##0.000"/>
  </numFmts>
  <fonts count="22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indexed="8"/>
      <name val="Arial"/>
      <family val="2"/>
    </font>
    <font>
      <sz val="7"/>
      <name val="Arial"/>
      <family val="2"/>
    </font>
    <font>
      <sz val="11"/>
      <name val="Aptos Narrow"/>
      <family val="2"/>
      <scheme val="minor"/>
    </font>
    <font>
      <b/>
      <sz val="9"/>
      <color theme="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u/>
      <sz val="11"/>
      <color theme="10"/>
      <name val="Aptos Narrow"/>
      <family val="2"/>
      <scheme val="minor"/>
    </font>
    <font>
      <u/>
      <sz val="9"/>
      <color indexed="12"/>
      <name val="Arial"/>
      <family val="2"/>
    </font>
    <font>
      <sz val="9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19" fillId="0" borderId="0" applyNumberFormat="0" applyFill="0" applyBorder="0" applyAlignment="0" applyProtection="0"/>
  </cellStyleXfs>
  <cellXfs count="188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6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9" fillId="0" borderId="1" xfId="0" applyFont="1" applyBorder="1"/>
    <xf numFmtId="165" fontId="0" fillId="0" borderId="1" xfId="0" applyNumberFormat="1" applyBorder="1"/>
    <xf numFmtId="9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6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4" xfId="0" applyBorder="1"/>
    <xf numFmtId="164" fontId="3" fillId="0" borderId="2" xfId="1" applyNumberFormat="1" applyFont="1" applyBorder="1" applyAlignment="1">
      <alignment horizontal="center"/>
    </xf>
    <xf numFmtId="14" fontId="1" fillId="0" borderId="2" xfId="1" applyNumberFormat="1" applyFont="1" applyBorder="1" applyAlignment="1">
      <alignment horizontal="center"/>
    </xf>
    <xf numFmtId="1" fontId="1" fillId="0" borderId="2" xfId="1" applyNumberFormat="1" applyFont="1" applyBorder="1" applyAlignment="1">
      <alignment horizontal="center"/>
    </xf>
    <xf numFmtId="166" fontId="1" fillId="0" borderId="2" xfId="1" applyNumberFormat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167" fontId="1" fillId="0" borderId="2" xfId="1" applyNumberFormat="1" applyFont="1" applyBorder="1" applyAlignment="1">
      <alignment horizontal="center"/>
    </xf>
    <xf numFmtId="0" fontId="6" fillId="0" borderId="0" xfId="0" applyFont="1"/>
    <xf numFmtId="166" fontId="6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0" fillId="0" borderId="1" xfId="0" applyFont="1" applyBorder="1"/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9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4" fillId="0" borderId="0" xfId="0" applyFont="1"/>
    <xf numFmtId="166" fontId="3" fillId="0" borderId="1" xfId="0" applyNumberFormat="1" applyFont="1" applyBorder="1" applyAlignment="1" applyProtection="1">
      <alignment horizontal="center"/>
      <protection locked="0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/>
    <xf numFmtId="166" fontId="17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14" fontId="16" fillId="2" borderId="1" xfId="0" applyNumberFormat="1" applyFont="1" applyFill="1" applyBorder="1"/>
    <xf numFmtId="0" fontId="12" fillId="0" borderId="1" xfId="0" applyFont="1" applyBorder="1" applyAlignment="1">
      <alignment horizontal="left"/>
    </xf>
    <xf numFmtId="0" fontId="18" fillId="0" borderId="1" xfId="0" applyFont="1" applyBorder="1"/>
    <xf numFmtId="0" fontId="12" fillId="2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20" fillId="0" borderId="1" xfId="2" applyFont="1" applyFill="1" applyBorder="1" applyAlignment="1" applyProtection="1">
      <alignment horizontal="left"/>
    </xf>
    <xf numFmtId="0" fontId="20" fillId="0" borderId="1" xfId="2" applyFont="1" applyFill="1" applyBorder="1" applyAlignment="1" applyProtection="1"/>
    <xf numFmtId="0" fontId="19" fillId="0" borderId="1" xfId="2" applyFill="1" applyBorder="1" applyAlignment="1" applyProtection="1">
      <alignment horizontal="left"/>
    </xf>
    <xf numFmtId="0" fontId="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2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49" fontId="1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9" fontId="6" fillId="0" borderId="1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6AFE3C9-ED33-40BD-8870-58E988606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mcclaren3@gmail.com" TargetMode="External"/><Relationship Id="rId13" Type="http://schemas.openxmlformats.org/officeDocument/2006/relationships/hyperlink" Target="mailto:HJones2840@gmail.com" TargetMode="External"/><Relationship Id="rId18" Type="http://schemas.openxmlformats.org/officeDocument/2006/relationships/hyperlink" Target="mailto:cooksistersranch@gmail.com" TargetMode="External"/><Relationship Id="rId3" Type="http://schemas.openxmlformats.org/officeDocument/2006/relationships/hyperlink" Target="mailto:MOON_160@yahoo.com" TargetMode="External"/><Relationship Id="rId21" Type="http://schemas.openxmlformats.org/officeDocument/2006/relationships/hyperlink" Target="mailto:trevorjhalverson@gmail.com" TargetMode="External"/><Relationship Id="rId7" Type="http://schemas.openxmlformats.org/officeDocument/2006/relationships/hyperlink" Target="mailto:dsjulian86@gmail.com" TargetMode="External"/><Relationship Id="rId12" Type="http://schemas.openxmlformats.org/officeDocument/2006/relationships/hyperlink" Target="mailto:beauchapman@sdplains.com" TargetMode="External"/><Relationship Id="rId17" Type="http://schemas.openxmlformats.org/officeDocument/2006/relationships/hyperlink" Target="mailto:richard.schunke@gmail.com" TargetMode="External"/><Relationship Id="rId2" Type="http://schemas.openxmlformats.org/officeDocument/2006/relationships/hyperlink" Target="mailto:kkoepke@uwyo.edu" TargetMode="External"/><Relationship Id="rId16" Type="http://schemas.openxmlformats.org/officeDocument/2006/relationships/hyperlink" Target="mailto:brickman_cck@yahoo.com" TargetMode="External"/><Relationship Id="rId20" Type="http://schemas.openxmlformats.org/officeDocument/2006/relationships/hyperlink" Target="mailto:clovermeadowsmt@gmail.com" TargetMode="External"/><Relationship Id="rId1" Type="http://schemas.openxmlformats.org/officeDocument/2006/relationships/hyperlink" Target="mailto:mcgivney@rtconnect.net" TargetMode="External"/><Relationship Id="rId6" Type="http://schemas.openxmlformats.org/officeDocument/2006/relationships/hyperlink" Target="mailto:kbgeis@vcn.com" TargetMode="External"/><Relationship Id="rId11" Type="http://schemas.openxmlformats.org/officeDocument/2006/relationships/hyperlink" Target="mailto:john@erkranch.com" TargetMode="External"/><Relationship Id="rId5" Type="http://schemas.openxmlformats.org/officeDocument/2006/relationships/hyperlink" Target="mailto:shangarson@gmail.com" TargetMode="External"/><Relationship Id="rId15" Type="http://schemas.openxmlformats.org/officeDocument/2006/relationships/hyperlink" Target="mailto:chad@erkranch.com" TargetMode="External"/><Relationship Id="rId10" Type="http://schemas.openxmlformats.org/officeDocument/2006/relationships/hyperlink" Target="mailto:ivanlaird@ymail.com" TargetMode="External"/><Relationship Id="rId19" Type="http://schemas.openxmlformats.org/officeDocument/2006/relationships/hyperlink" Target="mailto:amyculbreath2@gmail.com" TargetMode="External"/><Relationship Id="rId4" Type="http://schemas.openxmlformats.org/officeDocument/2006/relationships/hyperlink" Target="mailto:mac_m_2000@yahoo.com" TargetMode="External"/><Relationship Id="rId9" Type="http://schemas.openxmlformats.org/officeDocument/2006/relationships/hyperlink" Target="mailto:jimforbes1958@gmail.com" TargetMode="External"/><Relationship Id="rId14" Type="http://schemas.openxmlformats.org/officeDocument/2006/relationships/hyperlink" Target="mailto:garrettjulian4@gmail.com" TargetMode="External"/><Relationship Id="rId22" Type="http://schemas.openxmlformats.org/officeDocument/2006/relationships/hyperlink" Target="mailto:rodwille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19AA-B6E6-45C7-B330-53B479033E7F}">
  <dimension ref="A1:AR67"/>
  <sheetViews>
    <sheetView tabSelected="1" workbookViewId="0">
      <selection activeCell="K41" sqref="K41"/>
    </sheetView>
  </sheetViews>
  <sheetFormatPr defaultColWidth="8.85546875" defaultRowHeight="15" x14ac:dyDescent="0.25"/>
  <cols>
    <col min="1" max="1" width="8.42578125" style="12" bestFit="1" customWidth="1"/>
    <col min="2" max="2" width="10.42578125" style="12" customWidth="1"/>
    <col min="3" max="3" width="7.7109375" style="12" customWidth="1"/>
    <col min="4" max="4" width="19.28515625" style="12" bestFit="1" customWidth="1"/>
    <col min="5" max="5" width="3.140625" style="12" customWidth="1"/>
    <col min="6" max="6" width="3.140625" style="26" customWidth="1"/>
    <col min="7" max="7" width="9.85546875" style="12" bestFit="1" customWidth="1"/>
    <col min="8" max="8" width="7.7109375" style="12" customWidth="1"/>
    <col min="9" max="9" width="6.42578125" style="12" bestFit="1" customWidth="1"/>
    <col min="10" max="10" width="7.28515625" style="27" bestFit="1" customWidth="1"/>
    <col min="11" max="11" width="6.42578125" style="12" customWidth="1"/>
    <col min="12" max="12" width="4.85546875" style="12" customWidth="1"/>
    <col min="13" max="13" width="6.42578125" style="12" customWidth="1"/>
    <col min="14" max="14" width="6.85546875" style="12" customWidth="1"/>
    <col min="15" max="15" width="6" style="12" customWidth="1"/>
    <col min="16" max="16" width="8" style="28" bestFit="1" customWidth="1"/>
    <col min="17" max="17" width="6.42578125" style="12" bestFit="1" customWidth="1"/>
    <col min="18" max="18" width="7.85546875" style="12" bestFit="1" customWidth="1"/>
    <col min="19" max="19" width="8.85546875" style="29" bestFit="1" customWidth="1"/>
    <col min="20" max="20" width="7.85546875" style="29" bestFit="1" customWidth="1"/>
    <col min="21" max="21" width="6.42578125" style="12" customWidth="1"/>
    <col min="22" max="22" width="5.140625" style="12" customWidth="1"/>
    <col min="23" max="23" width="8.42578125" style="12" customWidth="1"/>
    <col min="24" max="24" width="6.140625" style="12" customWidth="1"/>
    <col min="25" max="25" width="9" style="12" bestFit="1" customWidth="1"/>
    <col min="26" max="26" width="9" style="12" customWidth="1"/>
    <col min="27" max="28" width="6.140625" style="12" customWidth="1"/>
    <col min="29" max="29" width="8.42578125" style="12" bestFit="1" customWidth="1"/>
    <col min="30" max="30" width="7.5703125" style="12" bestFit="1" customWidth="1"/>
    <col min="31" max="31" width="17.42578125" style="12" customWidth="1"/>
    <col min="32" max="32" width="8.85546875" style="12"/>
    <col min="33" max="33" width="6.28515625" style="12" customWidth="1"/>
    <col min="34" max="34" width="7.42578125" style="12" customWidth="1"/>
    <col min="35" max="35" width="6.85546875" style="12" customWidth="1"/>
    <col min="36" max="36" width="5.140625" style="12" customWidth="1"/>
    <col min="37" max="37" width="12.42578125" style="12" customWidth="1"/>
    <col min="38" max="38" width="7.42578125" style="12" customWidth="1"/>
    <col min="39" max="39" width="5.42578125" style="12" customWidth="1"/>
    <col min="40" max="40" width="7.42578125" style="30" customWidth="1"/>
    <col min="41" max="41" width="5.5703125" style="12" bestFit="1" customWidth="1"/>
    <col min="42" max="42" width="8.28515625" style="12" bestFit="1" customWidth="1"/>
    <col min="43" max="43" width="7.42578125" style="12" customWidth="1"/>
    <col min="44" max="44" width="8.85546875" style="12"/>
    <col min="45" max="45" width="14.28515625" style="12" bestFit="1" customWidth="1"/>
    <col min="46" max="16384" width="8.85546875" style="12"/>
  </cols>
  <sheetData>
    <row r="1" spans="1:44" ht="21" x14ac:dyDescent="0.35">
      <c r="N1" s="31" t="s">
        <v>110</v>
      </c>
    </row>
    <row r="2" spans="1:44" ht="21" x14ac:dyDescent="0.35">
      <c r="N2" s="31" t="s">
        <v>111</v>
      </c>
    </row>
    <row r="3" spans="1:44" ht="21" x14ac:dyDescent="0.35">
      <c r="N3" s="32" t="s">
        <v>112</v>
      </c>
    </row>
    <row r="5" spans="1:44" ht="15" customHeight="1" x14ac:dyDescent="0.25">
      <c r="A5" s="13" t="s">
        <v>0</v>
      </c>
      <c r="B5" s="13"/>
      <c r="C5" s="13"/>
      <c r="D5" s="1"/>
      <c r="E5" s="14"/>
      <c r="F5" s="185" t="s">
        <v>1</v>
      </c>
      <c r="G5" s="3"/>
      <c r="H5" s="13"/>
      <c r="I5" s="13"/>
      <c r="J5" s="4"/>
      <c r="K5" s="13"/>
      <c r="L5" s="13"/>
      <c r="M5" s="13"/>
      <c r="N5" s="13" t="s">
        <v>2</v>
      </c>
      <c r="O5" s="5" t="s">
        <v>3</v>
      </c>
      <c r="P5" s="6"/>
      <c r="Q5" s="7" t="s">
        <v>4</v>
      </c>
      <c r="R5" s="7" t="s">
        <v>5</v>
      </c>
      <c r="S5" s="7"/>
      <c r="T5" s="8"/>
      <c r="U5" s="16"/>
      <c r="V5" s="5"/>
      <c r="W5" s="9"/>
      <c r="X5" s="5"/>
      <c r="Y5" s="13"/>
      <c r="Z5" s="7"/>
      <c r="AA5" s="13"/>
      <c r="AB5" s="13"/>
      <c r="AC5" s="7"/>
      <c r="AD5" s="7"/>
      <c r="AE5" s="10"/>
      <c r="AF5" s="13"/>
      <c r="AG5" s="11"/>
      <c r="AH5" s="13"/>
      <c r="AI5" s="13"/>
      <c r="AJ5" s="13"/>
      <c r="AK5" s="13" t="s">
        <v>6</v>
      </c>
      <c r="AL5" s="13"/>
      <c r="AM5" s="13"/>
      <c r="AN5" s="13"/>
      <c r="AO5" s="13"/>
      <c r="AP5" s="13"/>
      <c r="AQ5" s="13"/>
      <c r="AR5" s="2"/>
    </row>
    <row r="6" spans="1:44" ht="15" customHeight="1" x14ac:dyDescent="0.25">
      <c r="A6" s="13"/>
      <c r="B6" s="13"/>
      <c r="C6" s="13"/>
      <c r="D6" s="1"/>
      <c r="E6" s="185" t="s">
        <v>7</v>
      </c>
      <c r="F6" s="178"/>
      <c r="G6" s="3"/>
      <c r="H6" s="13" t="s">
        <v>8</v>
      </c>
      <c r="I6" s="13"/>
      <c r="J6" s="4"/>
      <c r="K6" s="13"/>
      <c r="L6" s="14"/>
      <c r="M6" s="14"/>
      <c r="N6" s="13" t="s">
        <v>9</v>
      </c>
      <c r="O6" s="5" t="s">
        <v>10</v>
      </c>
      <c r="P6" s="6"/>
      <c r="Q6" s="7" t="s">
        <v>2</v>
      </c>
      <c r="R6" s="7" t="s">
        <v>11</v>
      </c>
      <c r="S6" s="7" t="s">
        <v>12</v>
      </c>
      <c r="T6" s="8"/>
      <c r="U6" s="16"/>
      <c r="V6" s="9"/>
      <c r="W6" s="5"/>
      <c r="X6" s="9"/>
      <c r="Y6" s="13" t="s">
        <v>13</v>
      </c>
      <c r="Z6" s="7" t="s">
        <v>14</v>
      </c>
      <c r="AA6" s="13"/>
      <c r="AB6" s="13"/>
      <c r="AC6" s="7"/>
      <c r="AD6" s="7"/>
      <c r="AE6" s="10"/>
      <c r="AF6" s="13"/>
      <c r="AG6" s="11"/>
      <c r="AH6" s="13"/>
      <c r="AI6" s="13" t="s">
        <v>15</v>
      </c>
      <c r="AJ6" s="13"/>
      <c r="AK6" s="13"/>
      <c r="AL6" s="13"/>
      <c r="AM6" s="13"/>
      <c r="AN6" s="13"/>
      <c r="AO6" s="13"/>
      <c r="AP6" s="13"/>
      <c r="AQ6" s="13"/>
      <c r="AR6" s="2"/>
    </row>
    <row r="7" spans="1:44" x14ac:dyDescent="0.25">
      <c r="A7" s="13" t="s">
        <v>16</v>
      </c>
      <c r="B7" s="13" t="s">
        <v>17</v>
      </c>
      <c r="C7" s="13" t="s">
        <v>18</v>
      </c>
      <c r="D7" s="1" t="s">
        <v>19</v>
      </c>
      <c r="E7" s="185"/>
      <c r="F7" s="178"/>
      <c r="G7" s="3" t="s">
        <v>8</v>
      </c>
      <c r="H7" s="13" t="s">
        <v>20</v>
      </c>
      <c r="I7" s="13" t="s">
        <v>21</v>
      </c>
      <c r="J7" s="4" t="s">
        <v>15</v>
      </c>
      <c r="K7" s="13" t="s">
        <v>22</v>
      </c>
      <c r="L7" s="13"/>
      <c r="M7" s="13"/>
      <c r="N7" s="13" t="s">
        <v>23</v>
      </c>
      <c r="O7" s="5" t="s">
        <v>24</v>
      </c>
      <c r="P7" s="6"/>
      <c r="Q7" s="7" t="s">
        <v>24</v>
      </c>
      <c r="R7" s="7" t="s">
        <v>24</v>
      </c>
      <c r="S7" s="7" t="s">
        <v>25</v>
      </c>
      <c r="T7" s="8"/>
      <c r="U7" s="16"/>
      <c r="V7" s="178" t="s">
        <v>26</v>
      </c>
      <c r="W7" s="179"/>
      <c r="X7" s="179"/>
      <c r="Y7" s="13" t="s">
        <v>27</v>
      </c>
      <c r="Z7" s="7" t="s">
        <v>28</v>
      </c>
      <c r="AA7" s="13" t="s">
        <v>29</v>
      </c>
      <c r="AB7" s="13" t="s">
        <v>30</v>
      </c>
      <c r="AC7" s="7" t="s">
        <v>31</v>
      </c>
      <c r="AD7" s="7" t="s">
        <v>31</v>
      </c>
      <c r="AE7" s="10"/>
      <c r="AF7" s="13"/>
      <c r="AG7" s="11" t="s">
        <v>32</v>
      </c>
      <c r="AH7" s="13" t="s">
        <v>33</v>
      </c>
      <c r="AI7" s="13" t="s">
        <v>34</v>
      </c>
      <c r="AJ7" s="13" t="s">
        <v>16</v>
      </c>
      <c r="AK7" s="13" t="s">
        <v>35</v>
      </c>
      <c r="AL7" s="13" t="s">
        <v>11</v>
      </c>
      <c r="AM7" s="13" t="s">
        <v>36</v>
      </c>
      <c r="AN7" s="13" t="s">
        <v>37</v>
      </c>
      <c r="AO7" s="13" t="s">
        <v>38</v>
      </c>
      <c r="AP7" s="13" t="s">
        <v>31</v>
      </c>
      <c r="AQ7" s="13" t="s">
        <v>31</v>
      </c>
      <c r="AR7" s="2"/>
    </row>
    <row r="8" spans="1:44" s="50" customFormat="1" ht="15.75" thickBot="1" x14ac:dyDescent="0.3">
      <c r="A8" s="13" t="s">
        <v>39</v>
      </c>
      <c r="B8" s="13" t="s">
        <v>39</v>
      </c>
      <c r="C8" s="13" t="s">
        <v>39</v>
      </c>
      <c r="D8" s="1" t="s">
        <v>39</v>
      </c>
      <c r="E8" s="186"/>
      <c r="F8" s="178"/>
      <c r="G8" s="3" t="s">
        <v>40</v>
      </c>
      <c r="H8" s="13" t="s">
        <v>41</v>
      </c>
      <c r="I8" s="13" t="s">
        <v>2</v>
      </c>
      <c r="J8" s="4" t="s">
        <v>2</v>
      </c>
      <c r="K8" s="13" t="s">
        <v>35</v>
      </c>
      <c r="L8" s="13" t="s">
        <v>42</v>
      </c>
      <c r="M8" s="13" t="s">
        <v>43</v>
      </c>
      <c r="N8" s="13" t="s">
        <v>44</v>
      </c>
      <c r="O8" s="5" t="s">
        <v>45</v>
      </c>
      <c r="P8" s="6" t="s">
        <v>46</v>
      </c>
      <c r="Q8" s="7" t="s">
        <v>45</v>
      </c>
      <c r="R8" s="7" t="s">
        <v>47</v>
      </c>
      <c r="S8" s="7" t="s">
        <v>48</v>
      </c>
      <c r="T8" s="7" t="s">
        <v>49</v>
      </c>
      <c r="U8" s="13" t="s">
        <v>50</v>
      </c>
      <c r="V8" s="5" t="s">
        <v>51</v>
      </c>
      <c r="W8" s="5" t="s">
        <v>52</v>
      </c>
      <c r="X8" s="5" t="s">
        <v>53</v>
      </c>
      <c r="Y8" s="13" t="s">
        <v>54</v>
      </c>
      <c r="Z8" s="7" t="s">
        <v>55</v>
      </c>
      <c r="AA8" s="13" t="s">
        <v>56</v>
      </c>
      <c r="AB8" s="13" t="s">
        <v>57</v>
      </c>
      <c r="AC8" s="7" t="s">
        <v>58</v>
      </c>
      <c r="AD8" s="7" t="s">
        <v>59</v>
      </c>
      <c r="AE8" s="10" t="s">
        <v>60</v>
      </c>
      <c r="AF8" s="13"/>
      <c r="AG8" s="11" t="s">
        <v>61</v>
      </c>
      <c r="AH8" s="13" t="s">
        <v>44</v>
      </c>
      <c r="AI8" s="13" t="s">
        <v>40</v>
      </c>
      <c r="AJ8" s="13" t="s">
        <v>62</v>
      </c>
      <c r="AK8" s="13" t="s">
        <v>63</v>
      </c>
      <c r="AL8" s="13" t="s">
        <v>63</v>
      </c>
      <c r="AM8" s="13" t="s">
        <v>63</v>
      </c>
      <c r="AN8" s="13" t="s">
        <v>63</v>
      </c>
      <c r="AO8" s="13" t="s">
        <v>63</v>
      </c>
      <c r="AP8" s="14" t="s">
        <v>58</v>
      </c>
      <c r="AQ8" s="13" t="s">
        <v>59</v>
      </c>
      <c r="AR8" s="69"/>
    </row>
    <row r="9" spans="1:44" s="66" customFormat="1" ht="12" x14ac:dyDescent="0.2">
      <c r="A9" s="16">
        <v>22</v>
      </c>
      <c r="B9" s="70" t="s">
        <v>66</v>
      </c>
      <c r="C9" s="70" t="s">
        <v>67</v>
      </c>
      <c r="D9" s="16" t="s">
        <v>68</v>
      </c>
      <c r="E9" s="16"/>
      <c r="F9" s="16" t="s">
        <v>64</v>
      </c>
      <c r="G9" s="71">
        <v>45310</v>
      </c>
      <c r="H9" s="16" t="s">
        <v>69</v>
      </c>
      <c r="I9" s="72">
        <v>137</v>
      </c>
      <c r="J9" s="73">
        <v>303</v>
      </c>
      <c r="K9" s="17">
        <f>J9-I9</f>
        <v>166</v>
      </c>
      <c r="L9" s="8">
        <f>K9/139</f>
        <v>1.1942446043165467</v>
      </c>
      <c r="M9" s="8">
        <f>(L9/1.03)*100</f>
        <v>115.94607808898512</v>
      </c>
      <c r="N9" s="8">
        <f>J9/AG9</f>
        <v>0.74264705882352944</v>
      </c>
      <c r="O9" s="19">
        <v>24.16</v>
      </c>
      <c r="P9" s="74">
        <v>0.56999999999999995</v>
      </c>
      <c r="Q9" s="25">
        <v>13.74</v>
      </c>
      <c r="R9" s="25">
        <v>5.35</v>
      </c>
      <c r="S9" s="76">
        <v>22.6</v>
      </c>
      <c r="T9" s="76">
        <v>20.149999999999999</v>
      </c>
      <c r="U9" s="16">
        <v>62</v>
      </c>
      <c r="V9" s="75">
        <v>1.4</v>
      </c>
      <c r="W9" s="75">
        <v>1.44</v>
      </c>
      <c r="X9" s="75">
        <v>2</v>
      </c>
      <c r="Y9" s="75">
        <v>34.5</v>
      </c>
      <c r="Z9" s="19">
        <v>0.3</v>
      </c>
      <c r="AA9" s="19">
        <v>4.8600000000000003</v>
      </c>
      <c r="AB9" s="19">
        <v>1.6</v>
      </c>
      <c r="AC9" s="20">
        <f>SUM(AK9:AO9)</f>
        <v>148.5271762589928</v>
      </c>
      <c r="AD9" s="20">
        <f>(AC9/130.038)*100</f>
        <v>114.21828716143956</v>
      </c>
      <c r="AE9" s="13" t="s">
        <v>70</v>
      </c>
      <c r="AF9" s="16"/>
      <c r="AG9" s="21">
        <f>AI9-G9</f>
        <v>408</v>
      </c>
      <c r="AH9" s="8">
        <f>J9/AG9</f>
        <v>0.74264705882352944</v>
      </c>
      <c r="AI9" s="22">
        <v>45718</v>
      </c>
      <c r="AJ9" s="16">
        <v>22</v>
      </c>
      <c r="AK9" s="7">
        <f>L9*60</f>
        <v>71.654676258992794</v>
      </c>
      <c r="AL9" s="8">
        <f>4*R9</f>
        <v>21.4</v>
      </c>
      <c r="AM9" s="8">
        <f>4*Q9</f>
        <v>54.96</v>
      </c>
      <c r="AN9" s="19">
        <f>(22-S9)*3</f>
        <v>-1.8000000000000043</v>
      </c>
      <c r="AO9" s="19">
        <f>(22-T9)*1.25</f>
        <v>2.3125000000000018</v>
      </c>
      <c r="AP9" s="20">
        <f>SUM(AK9:AO9)</f>
        <v>148.5271762589928</v>
      </c>
      <c r="AQ9" s="20">
        <f>(AP9/130.038)*100</f>
        <v>114.21828716143956</v>
      </c>
    </row>
    <row r="10" spans="1:44" x14ac:dyDescent="0.25">
      <c r="A10" s="16">
        <v>15</v>
      </c>
      <c r="B10" s="70" t="s">
        <v>79</v>
      </c>
      <c r="C10" s="70" t="s">
        <v>80</v>
      </c>
      <c r="D10" s="79" t="s">
        <v>81</v>
      </c>
      <c r="E10" s="16"/>
      <c r="F10" s="16" t="s">
        <v>64</v>
      </c>
      <c r="G10" s="71">
        <v>45382</v>
      </c>
      <c r="H10" s="16" t="s">
        <v>71</v>
      </c>
      <c r="I10" s="72">
        <v>103</v>
      </c>
      <c r="J10" s="80">
        <v>258</v>
      </c>
      <c r="K10" s="17">
        <f>J10-I10</f>
        <v>155</v>
      </c>
      <c r="L10" s="8">
        <f>K10/139</f>
        <v>1.1151079136690647</v>
      </c>
      <c r="M10" s="8">
        <f>(L10/1.03)*100</f>
        <v>108.26290423971501</v>
      </c>
      <c r="N10" s="8">
        <f>J10/AG10</f>
        <v>0.7678571428571429</v>
      </c>
      <c r="O10" s="19">
        <v>23.32</v>
      </c>
      <c r="P10" s="74">
        <v>0.6</v>
      </c>
      <c r="Q10" s="25">
        <v>13.92</v>
      </c>
      <c r="R10" s="25">
        <v>5.53</v>
      </c>
      <c r="S10" s="76">
        <v>22.95</v>
      </c>
      <c r="T10" s="76">
        <v>21.05</v>
      </c>
      <c r="U10" s="16">
        <v>62</v>
      </c>
      <c r="V10" s="75">
        <v>1.5</v>
      </c>
      <c r="W10" s="75">
        <v>1.3</v>
      </c>
      <c r="X10" s="75">
        <v>1</v>
      </c>
      <c r="Y10" s="75">
        <v>35.5</v>
      </c>
      <c r="Z10" s="19">
        <v>0.22</v>
      </c>
      <c r="AA10" s="19">
        <v>3.7890000000000001</v>
      </c>
      <c r="AB10" s="19">
        <v>1.47</v>
      </c>
      <c r="AC10" s="20">
        <f>SUM(AK10:AO10)</f>
        <v>142.92397482014388</v>
      </c>
      <c r="AD10" s="20">
        <f>(AC10/130.038)*100</f>
        <v>109.9093917317583</v>
      </c>
      <c r="AE10" s="13" t="s">
        <v>82</v>
      </c>
      <c r="AF10" s="16"/>
      <c r="AG10" s="21">
        <f>AI10-G10</f>
        <v>336</v>
      </c>
      <c r="AH10" s="8">
        <f>J10/AG10</f>
        <v>0.7678571428571429</v>
      </c>
      <c r="AI10" s="22">
        <v>45718</v>
      </c>
      <c r="AJ10" s="16">
        <v>15</v>
      </c>
      <c r="AK10" s="7">
        <f>L10*60</f>
        <v>66.906474820143885</v>
      </c>
      <c r="AL10" s="8">
        <v>22</v>
      </c>
      <c r="AM10" s="8">
        <f>4*Q10</f>
        <v>55.68</v>
      </c>
      <c r="AN10" s="19">
        <f>(22-S10)*3</f>
        <v>-2.8499999999999979</v>
      </c>
      <c r="AO10" s="19">
        <f>(22-T10)*1.25</f>
        <v>1.1874999999999991</v>
      </c>
      <c r="AP10" s="20">
        <f>SUM(AK10:AO10)</f>
        <v>142.92397482014388</v>
      </c>
      <c r="AQ10" s="20">
        <f>(AP10/130.038)*100</f>
        <v>109.9093917317583</v>
      </c>
      <c r="AR10" s="15"/>
    </row>
    <row r="11" spans="1:44" x14ac:dyDescent="0.25">
      <c r="A11" s="16">
        <v>89</v>
      </c>
      <c r="B11" s="70" t="s">
        <v>76</v>
      </c>
      <c r="C11" s="16">
        <v>1001243</v>
      </c>
      <c r="D11" s="16" t="s">
        <v>77</v>
      </c>
      <c r="E11" s="16"/>
      <c r="F11" s="16" t="s">
        <v>64</v>
      </c>
      <c r="G11" s="71">
        <v>45391</v>
      </c>
      <c r="H11" s="16" t="s">
        <v>69</v>
      </c>
      <c r="I11" s="72">
        <v>99.5</v>
      </c>
      <c r="J11" s="73">
        <v>242</v>
      </c>
      <c r="K11" s="17">
        <f>J11-I11</f>
        <v>142.5</v>
      </c>
      <c r="L11" s="8">
        <f>K11/139</f>
        <v>1.025179856115108</v>
      </c>
      <c r="M11" s="8">
        <f>(L11/1.03)*100</f>
        <v>99.532024865544471</v>
      </c>
      <c r="N11" s="8">
        <f>J11/AG11</f>
        <v>0.74006116207951067</v>
      </c>
      <c r="O11" s="19">
        <v>22.48</v>
      </c>
      <c r="P11" s="74">
        <v>0.61</v>
      </c>
      <c r="Q11" s="25">
        <v>13.74</v>
      </c>
      <c r="R11" s="25">
        <v>5.12</v>
      </c>
      <c r="S11" s="25">
        <v>21.95</v>
      </c>
      <c r="T11" s="8">
        <v>18.75</v>
      </c>
      <c r="U11" s="77">
        <v>64</v>
      </c>
      <c r="V11" s="75">
        <v>1.4</v>
      </c>
      <c r="W11" s="75">
        <v>1.74</v>
      </c>
      <c r="X11" s="75">
        <v>1.5</v>
      </c>
      <c r="Y11" s="75">
        <v>33</v>
      </c>
      <c r="Z11" s="19">
        <v>0.27</v>
      </c>
      <c r="AA11" s="19">
        <v>3.89</v>
      </c>
      <c r="AB11" s="19">
        <v>1.61</v>
      </c>
      <c r="AC11" s="20">
        <f>SUM(AK11:AO11)</f>
        <v>141.16329136690649</v>
      </c>
      <c r="AD11" s="20">
        <f>(AC11/130.038)*100</f>
        <v>108.55541562228464</v>
      </c>
      <c r="AE11" s="13" t="s">
        <v>78</v>
      </c>
      <c r="AF11" s="16"/>
      <c r="AG11" s="21">
        <f>AI11-G11</f>
        <v>327</v>
      </c>
      <c r="AH11" s="8">
        <f>J11/AG11</f>
        <v>0.74006116207951067</v>
      </c>
      <c r="AI11" s="22">
        <v>45718</v>
      </c>
      <c r="AJ11" s="16">
        <v>89</v>
      </c>
      <c r="AK11" s="7">
        <f>L11*60</f>
        <v>61.510791366906481</v>
      </c>
      <c r="AL11" s="8">
        <f>4*R11</f>
        <v>20.48</v>
      </c>
      <c r="AM11" s="8">
        <f>4*Q11</f>
        <v>54.96</v>
      </c>
      <c r="AN11" s="19">
        <f>(22-S11)*3</f>
        <v>0.15000000000000213</v>
      </c>
      <c r="AO11" s="19">
        <f>(22-T11)*1.25</f>
        <v>4.0625</v>
      </c>
      <c r="AP11" s="20">
        <f>SUM(AK11:AO11)</f>
        <v>141.16329136690649</v>
      </c>
      <c r="AQ11" s="20">
        <f>(AP11/130.038)*100</f>
        <v>108.55541562228464</v>
      </c>
      <c r="AR11" s="15"/>
    </row>
    <row r="12" spans="1:44" x14ac:dyDescent="0.25">
      <c r="A12" s="16">
        <v>87</v>
      </c>
      <c r="B12" s="70" t="s">
        <v>83</v>
      </c>
      <c r="C12" s="16">
        <v>1001255</v>
      </c>
      <c r="D12" s="16" t="s">
        <v>84</v>
      </c>
      <c r="E12" s="16"/>
      <c r="F12" s="16" t="s">
        <v>75</v>
      </c>
      <c r="G12" s="71">
        <v>45403</v>
      </c>
      <c r="H12" s="16" t="s">
        <v>69</v>
      </c>
      <c r="I12" s="72">
        <v>105</v>
      </c>
      <c r="J12" s="73">
        <v>261</v>
      </c>
      <c r="K12" s="17">
        <f>J12-I12</f>
        <v>156</v>
      </c>
      <c r="L12" s="8">
        <f>K12/139</f>
        <v>1.1223021582733812</v>
      </c>
      <c r="M12" s="8">
        <f>(L12/1.03)*100</f>
        <v>108.96137458964866</v>
      </c>
      <c r="N12" s="8">
        <f>J12/AG12</f>
        <v>0.82857142857142863</v>
      </c>
      <c r="O12" s="19">
        <v>20.74</v>
      </c>
      <c r="P12" s="74">
        <v>0.56999999999999995</v>
      </c>
      <c r="Q12" s="25">
        <v>11.87</v>
      </c>
      <c r="R12" s="25">
        <v>5.01</v>
      </c>
      <c r="S12" s="25">
        <v>20.65</v>
      </c>
      <c r="T12" s="8">
        <v>22.7</v>
      </c>
      <c r="U12" s="77">
        <v>64</v>
      </c>
      <c r="V12" s="75">
        <v>1.1000000000000001</v>
      </c>
      <c r="W12" s="75">
        <v>1.34</v>
      </c>
      <c r="X12" s="75">
        <v>1</v>
      </c>
      <c r="Y12" s="75">
        <v>33</v>
      </c>
      <c r="Z12" s="19">
        <v>0.24</v>
      </c>
      <c r="AA12" s="19">
        <v>4.25</v>
      </c>
      <c r="AB12" s="19">
        <v>1.63</v>
      </c>
      <c r="AC12" s="20">
        <f>SUM(AK12:AO12)</f>
        <v>138.03312949640286</v>
      </c>
      <c r="AD12" s="20">
        <f>(AC12/130.038)*100</f>
        <v>106.14830241652659</v>
      </c>
      <c r="AE12" s="13" t="s">
        <v>78</v>
      </c>
      <c r="AF12" s="16"/>
      <c r="AG12" s="21">
        <f>AI12-G12</f>
        <v>315</v>
      </c>
      <c r="AH12" s="8">
        <f>J12/AG12</f>
        <v>0.82857142857142863</v>
      </c>
      <c r="AI12" s="22">
        <v>45718</v>
      </c>
      <c r="AJ12" s="16">
        <v>87</v>
      </c>
      <c r="AK12" s="7">
        <f>L12*60</f>
        <v>67.338129496402871</v>
      </c>
      <c r="AL12" s="8">
        <f>4*R12</f>
        <v>20.04</v>
      </c>
      <c r="AM12" s="8">
        <f>4*Q12</f>
        <v>47.48</v>
      </c>
      <c r="AN12" s="19">
        <f>(22-S12)*3</f>
        <v>4.0500000000000043</v>
      </c>
      <c r="AO12" s="19">
        <f>(22-T12)*1.25</f>
        <v>-0.87499999999999911</v>
      </c>
      <c r="AP12" s="20">
        <f>SUM(AK12:AO12)</f>
        <v>138.03312949640286</v>
      </c>
      <c r="AQ12" s="20">
        <f>(AP12/130.038)*100</f>
        <v>106.14830241652659</v>
      </c>
      <c r="AR12" s="15"/>
    </row>
    <row r="13" spans="1:44" s="50" customFormat="1" ht="15.75" thickBot="1" x14ac:dyDescent="0.3">
      <c r="A13" s="42">
        <v>17</v>
      </c>
      <c r="B13" s="112" t="s">
        <v>209</v>
      </c>
      <c r="C13" s="112" t="s">
        <v>691</v>
      </c>
      <c r="D13" s="42" t="s">
        <v>206</v>
      </c>
      <c r="E13" s="42"/>
      <c r="F13" s="42" t="s">
        <v>64</v>
      </c>
      <c r="G13" s="93">
        <v>45382</v>
      </c>
      <c r="H13" s="42" t="s">
        <v>71</v>
      </c>
      <c r="I13" s="94">
        <v>85</v>
      </c>
      <c r="J13" s="95">
        <v>256</v>
      </c>
      <c r="K13" s="43">
        <f t="shared" ref="K13" si="0">J13-I13</f>
        <v>171</v>
      </c>
      <c r="L13" s="44">
        <f t="shared" ref="L13" si="1">K13/139</f>
        <v>1.2302158273381294</v>
      </c>
      <c r="M13" s="44">
        <f t="shared" ref="M13" si="2">(L13/1.03)*100</f>
        <v>119.43842983865333</v>
      </c>
      <c r="N13" s="44">
        <f t="shared" ref="N13" si="3">J13/AG13</f>
        <v>0.76190476190476186</v>
      </c>
      <c r="O13" s="45">
        <v>20.43</v>
      </c>
      <c r="P13" s="96">
        <v>0.62</v>
      </c>
      <c r="Q13" s="97">
        <v>12.77</v>
      </c>
      <c r="R13" s="97">
        <v>5.01</v>
      </c>
      <c r="S13" s="98">
        <v>22.95</v>
      </c>
      <c r="T13" s="98">
        <v>25.75</v>
      </c>
      <c r="U13" s="42">
        <v>62</v>
      </c>
      <c r="V13" s="100">
        <v>1.2</v>
      </c>
      <c r="W13" s="100">
        <v>1.06</v>
      </c>
      <c r="X13" s="100">
        <v>1</v>
      </c>
      <c r="Y13" s="100">
        <v>34</v>
      </c>
      <c r="Z13" s="45">
        <v>0.23</v>
      </c>
      <c r="AA13" s="45">
        <v>3.37</v>
      </c>
      <c r="AB13" s="45">
        <v>1.27</v>
      </c>
      <c r="AC13" s="46">
        <f t="shared" ref="AC13" si="4">SUM(AK13:AO13)</f>
        <v>137.39544964028775</v>
      </c>
      <c r="AD13" s="46">
        <f t="shared" ref="AD13" si="5">(AC13/130.038)*100</f>
        <v>105.6579227920206</v>
      </c>
      <c r="AE13" s="68" t="s">
        <v>693</v>
      </c>
      <c r="AF13" s="42"/>
      <c r="AG13" s="47">
        <f t="shared" ref="AG13" si="6">AI13-G13</f>
        <v>336</v>
      </c>
      <c r="AH13" s="44">
        <f t="shared" ref="AH13" si="7">J13/AG13</f>
        <v>0.76190476190476186</v>
      </c>
      <c r="AI13" s="48">
        <v>45718</v>
      </c>
      <c r="AJ13" s="42">
        <v>17</v>
      </c>
      <c r="AK13" s="49">
        <f t="shared" ref="AK13" si="8">L13*60</f>
        <v>73.812949640287769</v>
      </c>
      <c r="AL13" s="44">
        <f t="shared" ref="AL13" si="9">4*R13</f>
        <v>20.04</v>
      </c>
      <c r="AM13" s="44">
        <f t="shared" ref="AM13" si="10">4*Q13</f>
        <v>51.08</v>
      </c>
      <c r="AN13" s="45">
        <f t="shared" ref="AN13" si="11">(22-S13)*3</f>
        <v>-2.8499999999999979</v>
      </c>
      <c r="AO13" s="45">
        <f t="shared" ref="AO13" si="12">(22-T13)*1.25</f>
        <v>-4.6875</v>
      </c>
      <c r="AP13" s="46">
        <f t="shared" ref="AP13" si="13">SUM(AK13:AO13)</f>
        <v>137.39544964028775</v>
      </c>
      <c r="AQ13" s="46">
        <f t="shared" ref="AQ13" si="14">(AP13/130.038)*100</f>
        <v>105.6579227920206</v>
      </c>
    </row>
    <row r="14" spans="1:44" s="66" customFormat="1" ht="12" x14ac:dyDescent="0.2">
      <c r="A14" s="51"/>
      <c r="B14" s="180" t="s">
        <v>113</v>
      </c>
      <c r="C14" s="181"/>
      <c r="D14" s="181"/>
      <c r="E14" s="181"/>
      <c r="F14" s="60"/>
      <c r="G14" s="61">
        <f ca="1">AVERAGE(G9:G18)</f>
        <v>45373</v>
      </c>
      <c r="H14" s="62"/>
      <c r="I14" s="63">
        <f ca="1">AVERAGE(I9:I18)</f>
        <v>107.41666666666667</v>
      </c>
      <c r="J14" s="63">
        <f ca="1">AVERAGE(J9:J18)</f>
        <v>265</v>
      </c>
      <c r="K14" s="63">
        <f ca="1">AVERAGE(K9:K18)</f>
        <v>157.58333333333334</v>
      </c>
      <c r="L14" s="64">
        <f ca="1">AVERAGE(L9:L18)</f>
        <v>1.1336930455635492</v>
      </c>
      <c r="M14" s="64">
        <f ca="1">AVERAGE(M9:M18)</f>
        <v>110.0672859770436</v>
      </c>
      <c r="N14" s="64">
        <f ca="1">AVERAGE(N9:N18)</f>
        <v>0.76948393720031516</v>
      </c>
      <c r="O14" s="64">
        <f ca="1">AVERAGE(O9:O18)</f>
        <v>22.189999999999998</v>
      </c>
      <c r="P14" s="122">
        <f ca="1">AVERAGE(P9:P18)</f>
        <v>0.58499999999999996</v>
      </c>
      <c r="Q14" s="64">
        <f ca="1">AVERAGE(Q9:Q18)</f>
        <v>12.984999999999999</v>
      </c>
      <c r="R14" s="64">
        <f ca="1">AVERAGE(R9:R18)</f>
        <v>5.2016666666666662</v>
      </c>
      <c r="S14" s="64">
        <f ca="1">AVERAGE(S9:S18)</f>
        <v>22.441666666666666</v>
      </c>
      <c r="T14" s="64">
        <f ca="1">AVERAGE(T9:T18)</f>
        <v>21.05</v>
      </c>
      <c r="U14" s="62">
        <f ca="1">AVERAGE(U9:U18)</f>
        <v>62.333333333333336</v>
      </c>
      <c r="V14" s="63">
        <f ca="1">AVERAGE(V9:V18)</f>
        <v>1.3333333333333333</v>
      </c>
      <c r="W14" s="63">
        <f ca="1">AVERAGE(W9:W18)</f>
        <v>1.3233333333333335</v>
      </c>
      <c r="X14" s="63">
        <f ca="1">AVERAGE(X9:X18)</f>
        <v>1.25</v>
      </c>
      <c r="Y14" s="63">
        <f ca="1">AVERAGE(Y9:Y18)</f>
        <v>34.5</v>
      </c>
      <c r="Z14" s="64">
        <f ca="1">AVERAGE(Z9:Z18)</f>
        <v>0.255</v>
      </c>
      <c r="AA14" s="64">
        <f ca="1">AVERAGE(AA9:AA18)</f>
        <v>4.0315000000000003</v>
      </c>
      <c r="AB14" s="64">
        <f ca="1">AVERAGE(AB9:AB18)</f>
        <v>1.5116666666666667</v>
      </c>
      <c r="AC14" s="65">
        <f ca="1">AVERAGE(AC9:AC18)</f>
        <v>140.58991606714631</v>
      </c>
      <c r="AD14" s="65">
        <f ca="1">AVERAGE(AD9:AD18)</f>
        <v>108.11448658634112</v>
      </c>
    </row>
    <row r="15" spans="1:44" s="66" customFormat="1" ht="12" x14ac:dyDescent="0.2">
      <c r="A15" s="51"/>
      <c r="B15" s="182" t="s">
        <v>114</v>
      </c>
      <c r="C15" s="182"/>
      <c r="D15" s="182"/>
      <c r="E15" s="182"/>
      <c r="F15" s="182"/>
      <c r="G15" s="182"/>
      <c r="H15" s="182"/>
      <c r="I15" s="182"/>
      <c r="J15" s="21"/>
      <c r="K15" s="17"/>
      <c r="L15" s="8"/>
      <c r="M15" s="8"/>
      <c r="N15" s="8"/>
      <c r="O15" s="75"/>
      <c r="P15" s="75"/>
      <c r="Q15" s="75"/>
      <c r="R15" s="125"/>
      <c r="S15" s="125"/>
      <c r="T15" s="21"/>
      <c r="U15" s="75"/>
      <c r="V15" s="75"/>
      <c r="W15" s="17"/>
      <c r="X15" s="75"/>
      <c r="Y15" s="19"/>
      <c r="Z15" s="82"/>
      <c r="AA15" s="8"/>
      <c r="AB15" s="8"/>
      <c r="AC15" s="23"/>
      <c r="AD15" s="30"/>
    </row>
    <row r="16" spans="1:44" s="124" customFormat="1" ht="12" x14ac:dyDescent="0.2">
      <c r="A16" s="121"/>
      <c r="B16" s="183" t="s">
        <v>115</v>
      </c>
      <c r="C16" s="184"/>
      <c r="D16" s="184"/>
      <c r="E16" s="184"/>
      <c r="F16" s="123"/>
      <c r="G16" s="126">
        <v>45384</v>
      </c>
      <c r="H16" s="127"/>
      <c r="I16" s="128">
        <v>101.6</v>
      </c>
      <c r="J16" s="128">
        <v>245.7</v>
      </c>
      <c r="K16" s="128">
        <v>144.1</v>
      </c>
      <c r="L16" s="129">
        <v>1.04</v>
      </c>
      <c r="M16" s="129">
        <v>100.63</v>
      </c>
      <c r="N16" s="129">
        <v>0.74</v>
      </c>
      <c r="O16" s="129">
        <v>19.559999999999999</v>
      </c>
      <c r="P16" s="130">
        <v>0.58069999999999999</v>
      </c>
      <c r="Q16" s="129">
        <v>11.28</v>
      </c>
      <c r="R16" s="129">
        <v>4.84</v>
      </c>
      <c r="S16" s="129">
        <v>22.71</v>
      </c>
      <c r="T16" s="129">
        <v>20.71</v>
      </c>
      <c r="U16" s="131">
        <v>62</v>
      </c>
      <c r="V16" s="128">
        <v>1.5</v>
      </c>
      <c r="W16" s="128">
        <v>1.4</v>
      </c>
      <c r="X16" s="128">
        <v>1.2</v>
      </c>
      <c r="Y16" s="128">
        <v>33.700000000000003</v>
      </c>
      <c r="Z16" s="129">
        <v>0.25</v>
      </c>
      <c r="AA16" s="129">
        <v>3.69</v>
      </c>
      <c r="AB16" s="129">
        <v>1.49</v>
      </c>
      <c r="AC16" s="132">
        <v>126.251</v>
      </c>
      <c r="AD16" s="132">
        <v>97.087999999999994</v>
      </c>
    </row>
    <row r="17" spans="1:43" s="59" customFormat="1" x14ac:dyDescent="0.25">
      <c r="A17" s="51"/>
      <c r="B17" s="113"/>
      <c r="C17" s="56"/>
      <c r="D17" s="51"/>
      <c r="E17" s="51"/>
      <c r="F17" s="51"/>
      <c r="G17" s="114"/>
      <c r="H17" s="51"/>
      <c r="I17" s="115"/>
      <c r="J17" s="116"/>
      <c r="K17" s="52"/>
      <c r="L17" s="53"/>
      <c r="M17" s="53"/>
      <c r="N17" s="53"/>
      <c r="O17" s="54"/>
      <c r="P17" s="117"/>
      <c r="Q17" s="118"/>
      <c r="R17" s="118"/>
      <c r="S17" s="119"/>
      <c r="T17" s="119"/>
      <c r="U17" s="120"/>
      <c r="V17" s="67"/>
      <c r="W17" s="67"/>
      <c r="X17" s="67"/>
      <c r="Y17" s="67"/>
      <c r="Z17" s="54"/>
      <c r="AA17" s="54"/>
      <c r="AB17" s="54"/>
      <c r="AC17" s="55"/>
      <c r="AD17" s="55"/>
      <c r="AE17" s="121"/>
      <c r="AF17" s="51"/>
      <c r="AG17" s="56"/>
      <c r="AH17" s="53"/>
      <c r="AI17" s="57"/>
      <c r="AJ17" s="51"/>
      <c r="AK17" s="58"/>
      <c r="AL17" s="53"/>
      <c r="AM17" s="53"/>
      <c r="AN17" s="54"/>
      <c r="AO17" s="54"/>
      <c r="AP17" s="55"/>
      <c r="AQ17" s="55"/>
    </row>
    <row r="18" spans="1:43" x14ac:dyDescent="0.25">
      <c r="A18" s="16">
        <v>4</v>
      </c>
      <c r="B18" s="70" t="s">
        <v>85</v>
      </c>
      <c r="C18" s="21">
        <v>1001162</v>
      </c>
      <c r="D18" s="16" t="s">
        <v>86</v>
      </c>
      <c r="E18" s="16"/>
      <c r="F18" s="16" t="s">
        <v>64</v>
      </c>
      <c r="G18" s="71">
        <v>45370</v>
      </c>
      <c r="H18" s="16" t="s">
        <v>71</v>
      </c>
      <c r="I18" s="72">
        <v>115</v>
      </c>
      <c r="J18" s="73">
        <v>270</v>
      </c>
      <c r="K18" s="17">
        <f>J18-I18</f>
        <v>155</v>
      </c>
      <c r="L18" s="8">
        <f>K18/139</f>
        <v>1.1151079136690647</v>
      </c>
      <c r="M18" s="8">
        <f>(L18/1.03)*100</f>
        <v>108.26290423971501</v>
      </c>
      <c r="N18" s="8">
        <f>J18/AG18</f>
        <v>0.77586206896551724</v>
      </c>
      <c r="O18" s="19">
        <v>22.01</v>
      </c>
      <c r="P18" s="74">
        <v>0.54</v>
      </c>
      <c r="Q18" s="25">
        <v>11.87</v>
      </c>
      <c r="R18" s="25">
        <v>5.19</v>
      </c>
      <c r="S18" s="76">
        <v>23.55</v>
      </c>
      <c r="T18" s="76">
        <v>17.899999999999999</v>
      </c>
      <c r="U18" s="77">
        <v>60</v>
      </c>
      <c r="V18" s="75">
        <v>1.4</v>
      </c>
      <c r="W18" s="75">
        <v>1.06</v>
      </c>
      <c r="X18" s="75">
        <v>1</v>
      </c>
      <c r="Y18" s="75">
        <v>37</v>
      </c>
      <c r="Z18" s="19">
        <v>0.27</v>
      </c>
      <c r="AA18" s="19">
        <v>4.03</v>
      </c>
      <c r="AB18" s="19">
        <v>1.49</v>
      </c>
      <c r="AC18" s="20">
        <f>SUM(AK18:AO18)</f>
        <v>135.49647482014387</v>
      </c>
      <c r="AD18" s="20">
        <f>(AC18/130.038)*100</f>
        <v>104.19759979401704</v>
      </c>
      <c r="AE18" s="133" t="s">
        <v>73</v>
      </c>
      <c r="AF18" s="16"/>
      <c r="AG18" s="21">
        <f>AI18-G18</f>
        <v>348</v>
      </c>
      <c r="AH18" s="8">
        <f>J18/AG18</f>
        <v>0.77586206896551724</v>
      </c>
      <c r="AI18" s="22">
        <v>45718</v>
      </c>
      <c r="AJ18" s="16">
        <v>4</v>
      </c>
      <c r="AK18" s="7">
        <f>L18*60</f>
        <v>66.906474820143885</v>
      </c>
      <c r="AL18" s="8">
        <f>4*R18</f>
        <v>20.76</v>
      </c>
      <c r="AM18" s="8">
        <f>4*Q18</f>
        <v>47.48</v>
      </c>
      <c r="AN18" s="19">
        <f>(22-S18)*3</f>
        <v>-4.6500000000000021</v>
      </c>
      <c r="AO18" s="19">
        <v>5</v>
      </c>
      <c r="AP18" s="20">
        <f>SUM(AK18:AO18)</f>
        <v>135.49647482014387</v>
      </c>
      <c r="AQ18" s="20">
        <f>(AP18/130.038)*100</f>
        <v>104.19759979401704</v>
      </c>
    </row>
    <row r="19" spans="1:43" s="41" customFormat="1" x14ac:dyDescent="0.25">
      <c r="A19" s="33">
        <v>6</v>
      </c>
      <c r="B19" s="102" t="s">
        <v>89</v>
      </c>
      <c r="C19" s="38">
        <v>1001165</v>
      </c>
      <c r="D19" s="33" t="s">
        <v>86</v>
      </c>
      <c r="E19" s="33" t="s">
        <v>74</v>
      </c>
      <c r="F19" s="33" t="s">
        <v>64</v>
      </c>
      <c r="G19" s="103">
        <v>45375</v>
      </c>
      <c r="H19" s="33" t="s">
        <v>90</v>
      </c>
      <c r="I19" s="88">
        <v>106</v>
      </c>
      <c r="J19" s="104">
        <v>266</v>
      </c>
      <c r="K19" s="34">
        <f t="shared" ref="K19:K29" si="15">J19-I19</f>
        <v>160</v>
      </c>
      <c r="L19" s="35">
        <f t="shared" ref="L19:L29" si="16">K19/139</f>
        <v>1.1510791366906474</v>
      </c>
      <c r="M19" s="35">
        <f t="shared" ref="M19:M29" si="17">(L19/1.03)*100</f>
        <v>111.75525598938324</v>
      </c>
      <c r="N19" s="35">
        <f t="shared" ref="N19:N29" si="18">J19/AG19</f>
        <v>0.77551020408163263</v>
      </c>
      <c r="O19" s="36">
        <v>21.58</v>
      </c>
      <c r="P19" s="105">
        <v>0.6</v>
      </c>
      <c r="Q19" s="106">
        <v>12.91</v>
      </c>
      <c r="R19" s="106">
        <v>5.58</v>
      </c>
      <c r="S19" s="107">
        <v>24.6</v>
      </c>
      <c r="T19" s="108">
        <v>23.55</v>
      </c>
      <c r="U19" s="109">
        <v>60</v>
      </c>
      <c r="V19" s="110">
        <v>1.3</v>
      </c>
      <c r="W19" s="110">
        <v>1.36</v>
      </c>
      <c r="X19" s="110">
        <v>1</v>
      </c>
      <c r="Y19" s="110">
        <v>38.5</v>
      </c>
      <c r="Z19" s="36">
        <v>0.28000000000000003</v>
      </c>
      <c r="AA19" s="36">
        <v>3.31</v>
      </c>
      <c r="AB19" s="36">
        <v>1.25</v>
      </c>
      <c r="AC19" s="37">
        <f t="shared" ref="AC19:AC29" si="19">SUM(AK19:AO19)</f>
        <v>134.76724820143886</v>
      </c>
      <c r="AD19" s="37">
        <f t="shared" ref="AD19:AD29" si="20">(AC19/130.038)*100</f>
        <v>103.63682016136732</v>
      </c>
      <c r="AE19" s="111" t="s">
        <v>73</v>
      </c>
      <c r="AF19" s="33"/>
      <c r="AG19" s="38">
        <f t="shared" ref="AG19:AG29" si="21">AI19-G19</f>
        <v>343</v>
      </c>
      <c r="AH19" s="35">
        <f t="shared" ref="AH19:AH29" si="22">J19/AG19</f>
        <v>0.77551020408163263</v>
      </c>
      <c r="AI19" s="39">
        <v>45718</v>
      </c>
      <c r="AJ19" s="33">
        <v>6</v>
      </c>
      <c r="AK19" s="40">
        <f t="shared" ref="AK19:AK29" si="23">L19*60</f>
        <v>69.064748201438846</v>
      </c>
      <c r="AL19" s="35">
        <v>22</v>
      </c>
      <c r="AM19" s="35">
        <f t="shared" ref="AM19:AM29" si="24">4*Q19</f>
        <v>51.64</v>
      </c>
      <c r="AN19" s="36">
        <v>-6</v>
      </c>
      <c r="AO19" s="36">
        <f>(22-T19)*1.25</f>
        <v>-1.9375000000000009</v>
      </c>
      <c r="AP19" s="37">
        <f t="shared" ref="AP19:AP29" si="25">SUM(AK19:AO19)</f>
        <v>134.76724820143886</v>
      </c>
      <c r="AQ19" s="37">
        <f t="shared" ref="AQ19:AQ29" si="26">(AP19/130.038)*100</f>
        <v>103.63682016136732</v>
      </c>
    </row>
    <row r="20" spans="1:43" x14ac:dyDescent="0.25">
      <c r="A20" s="16">
        <v>86</v>
      </c>
      <c r="B20" s="70" t="s">
        <v>91</v>
      </c>
      <c r="C20" s="16">
        <v>1001254</v>
      </c>
      <c r="D20" s="16" t="s">
        <v>92</v>
      </c>
      <c r="E20" s="16"/>
      <c r="F20" s="16" t="s">
        <v>64</v>
      </c>
      <c r="G20" s="71">
        <v>45402</v>
      </c>
      <c r="H20" s="16" t="s">
        <v>69</v>
      </c>
      <c r="I20" s="72">
        <v>87</v>
      </c>
      <c r="J20" s="73">
        <v>228</v>
      </c>
      <c r="K20" s="17">
        <f t="shared" si="15"/>
        <v>141</v>
      </c>
      <c r="L20" s="8">
        <f t="shared" si="16"/>
        <v>1.014388489208633</v>
      </c>
      <c r="M20" s="8">
        <f t="shared" si="17"/>
        <v>98.484319340643978</v>
      </c>
      <c r="N20" s="8">
        <f t="shared" si="18"/>
        <v>0.72151898734177211</v>
      </c>
      <c r="O20" s="19">
        <v>19.48</v>
      </c>
      <c r="P20" s="74">
        <v>0.61</v>
      </c>
      <c r="Q20" s="25">
        <v>11.83</v>
      </c>
      <c r="R20" s="25">
        <v>5.32</v>
      </c>
      <c r="S20" s="25">
        <v>22.1</v>
      </c>
      <c r="T20" s="8">
        <v>19.8</v>
      </c>
      <c r="U20" s="16">
        <v>62</v>
      </c>
      <c r="V20" s="75">
        <v>1</v>
      </c>
      <c r="W20" s="75">
        <v>1.28</v>
      </c>
      <c r="X20" s="75">
        <v>1</v>
      </c>
      <c r="Y20" s="75">
        <v>33</v>
      </c>
      <c r="Z20" s="19">
        <v>0.21</v>
      </c>
      <c r="AA20" s="19">
        <v>3.45</v>
      </c>
      <c r="AB20" s="19">
        <v>1.52</v>
      </c>
      <c r="AC20" s="20">
        <f t="shared" si="19"/>
        <v>131.91330935251796</v>
      </c>
      <c r="AD20" s="20">
        <f t="shared" si="20"/>
        <v>101.44212411181188</v>
      </c>
      <c r="AE20" s="13" t="s">
        <v>78</v>
      </c>
      <c r="AF20" s="16"/>
      <c r="AG20" s="21">
        <f t="shared" si="21"/>
        <v>316</v>
      </c>
      <c r="AH20" s="8">
        <f t="shared" si="22"/>
        <v>0.72151898734177211</v>
      </c>
      <c r="AI20" s="22">
        <v>45718</v>
      </c>
      <c r="AJ20" s="16">
        <v>86</v>
      </c>
      <c r="AK20" s="7">
        <f t="shared" si="23"/>
        <v>60.86330935251798</v>
      </c>
      <c r="AL20" s="8">
        <f t="shared" ref="AL20:AL29" si="27">4*R20</f>
        <v>21.28</v>
      </c>
      <c r="AM20" s="8">
        <f t="shared" si="24"/>
        <v>47.32</v>
      </c>
      <c r="AN20" s="19">
        <f>(22-S20)*3</f>
        <v>-0.30000000000000426</v>
      </c>
      <c r="AO20" s="19">
        <f>(22-T20)*1.25</f>
        <v>2.7499999999999991</v>
      </c>
      <c r="AP20" s="20">
        <f t="shared" si="25"/>
        <v>131.91330935251796</v>
      </c>
      <c r="AQ20" s="20">
        <f t="shared" si="26"/>
        <v>101.44212411181188</v>
      </c>
    </row>
    <row r="21" spans="1:43" x14ac:dyDescent="0.25">
      <c r="A21" s="16">
        <v>13</v>
      </c>
      <c r="B21" s="70" t="s">
        <v>94</v>
      </c>
      <c r="C21" s="70" t="s">
        <v>95</v>
      </c>
      <c r="D21" s="79" t="s">
        <v>81</v>
      </c>
      <c r="E21" s="16" t="s">
        <v>74</v>
      </c>
      <c r="F21" s="16" t="s">
        <v>64</v>
      </c>
      <c r="G21" s="71">
        <v>45377</v>
      </c>
      <c r="H21" s="16" t="s">
        <v>71</v>
      </c>
      <c r="I21" s="72">
        <v>125</v>
      </c>
      <c r="J21" s="80">
        <v>270</v>
      </c>
      <c r="K21" s="17">
        <f t="shared" si="15"/>
        <v>145</v>
      </c>
      <c r="L21" s="8">
        <f t="shared" si="16"/>
        <v>1.0431654676258992</v>
      </c>
      <c r="M21" s="8">
        <f t="shared" si="17"/>
        <v>101.27820074037857</v>
      </c>
      <c r="N21" s="8">
        <f t="shared" si="18"/>
        <v>0.7917888563049853</v>
      </c>
      <c r="O21" s="19">
        <v>17.7</v>
      </c>
      <c r="P21" s="74">
        <v>0.65</v>
      </c>
      <c r="Q21" s="25">
        <v>11.47</v>
      </c>
      <c r="R21" s="25">
        <v>4.96</v>
      </c>
      <c r="S21" s="76">
        <v>22.3</v>
      </c>
      <c r="T21" s="76">
        <v>23.25</v>
      </c>
      <c r="U21" s="16">
        <v>62</v>
      </c>
      <c r="V21" s="78">
        <v>2.8</v>
      </c>
      <c r="W21" s="75">
        <v>1.03</v>
      </c>
      <c r="X21" s="75">
        <v>2</v>
      </c>
      <c r="Y21" s="75">
        <v>35</v>
      </c>
      <c r="Z21" s="19">
        <v>0.32</v>
      </c>
      <c r="AA21" s="19">
        <v>4.08</v>
      </c>
      <c r="AB21" s="19">
        <v>1.51</v>
      </c>
      <c r="AC21" s="20">
        <f t="shared" si="19"/>
        <v>125.84742805755394</v>
      </c>
      <c r="AD21" s="20">
        <f t="shared" si="20"/>
        <v>96.777425104626289</v>
      </c>
      <c r="AE21" s="13" t="s">
        <v>82</v>
      </c>
      <c r="AF21" s="16"/>
      <c r="AG21" s="21">
        <f t="shared" si="21"/>
        <v>341</v>
      </c>
      <c r="AH21" s="8">
        <f t="shared" si="22"/>
        <v>0.7917888563049853</v>
      </c>
      <c r="AI21" s="22">
        <v>45718</v>
      </c>
      <c r="AJ21" s="16">
        <v>13</v>
      </c>
      <c r="AK21" s="7">
        <f t="shared" si="23"/>
        <v>62.589928057553955</v>
      </c>
      <c r="AL21" s="8">
        <f t="shared" si="27"/>
        <v>19.84</v>
      </c>
      <c r="AM21" s="8">
        <f t="shared" si="24"/>
        <v>45.88</v>
      </c>
      <c r="AN21" s="19">
        <f>(22-S21)*3</f>
        <v>-0.90000000000000213</v>
      </c>
      <c r="AO21" s="19">
        <f>(22-T21)*1.25</f>
        <v>-1.5625</v>
      </c>
      <c r="AP21" s="20">
        <f t="shared" si="25"/>
        <v>125.84742805755394</v>
      </c>
      <c r="AQ21" s="20">
        <f t="shared" si="26"/>
        <v>96.777425104626289</v>
      </c>
    </row>
    <row r="22" spans="1:43" x14ac:dyDescent="0.25">
      <c r="A22" s="16">
        <v>23</v>
      </c>
      <c r="B22" s="70" t="s">
        <v>106</v>
      </c>
      <c r="C22" s="70" t="s">
        <v>107</v>
      </c>
      <c r="D22" s="16" t="s">
        <v>105</v>
      </c>
      <c r="E22" s="16"/>
      <c r="F22" s="16" t="s">
        <v>64</v>
      </c>
      <c r="G22" s="71">
        <v>45421</v>
      </c>
      <c r="H22" s="16" t="s">
        <v>65</v>
      </c>
      <c r="I22" s="72">
        <v>61.5</v>
      </c>
      <c r="J22" s="73">
        <v>187</v>
      </c>
      <c r="K22" s="17">
        <f t="shared" si="15"/>
        <v>125.5</v>
      </c>
      <c r="L22" s="8">
        <f t="shared" si="16"/>
        <v>0.90287769784172667</v>
      </c>
      <c r="M22" s="8">
        <f t="shared" si="17"/>
        <v>87.658028916672492</v>
      </c>
      <c r="N22" s="8">
        <f t="shared" si="18"/>
        <v>0.62962962962962965</v>
      </c>
      <c r="O22" s="19">
        <v>17.54</v>
      </c>
      <c r="P22" s="74">
        <v>0.67</v>
      </c>
      <c r="Q22" s="25">
        <v>11.69</v>
      </c>
      <c r="R22" s="25">
        <v>5.32</v>
      </c>
      <c r="S22" s="76">
        <v>21.65</v>
      </c>
      <c r="T22" s="76">
        <v>22.5</v>
      </c>
      <c r="U22" s="77">
        <v>64</v>
      </c>
      <c r="V22" s="75">
        <v>1.4</v>
      </c>
      <c r="W22" s="75">
        <v>1.3</v>
      </c>
      <c r="X22" s="75">
        <v>1</v>
      </c>
      <c r="Y22" s="75">
        <v>33</v>
      </c>
      <c r="Z22" s="19">
        <v>0.2</v>
      </c>
      <c r="AA22" s="19">
        <v>2.62</v>
      </c>
      <c r="AB22" s="19">
        <v>1.4</v>
      </c>
      <c r="AC22" s="20">
        <f t="shared" si="19"/>
        <v>122.63766187050362</v>
      </c>
      <c r="AD22" s="20">
        <f t="shared" si="20"/>
        <v>94.309095703181839</v>
      </c>
      <c r="AE22" s="13" t="s">
        <v>70</v>
      </c>
      <c r="AF22" s="16"/>
      <c r="AG22" s="21">
        <f t="shared" si="21"/>
        <v>297</v>
      </c>
      <c r="AH22" s="8">
        <f t="shared" si="22"/>
        <v>0.62962962962962965</v>
      </c>
      <c r="AI22" s="22">
        <v>45718</v>
      </c>
      <c r="AJ22" s="16">
        <v>23</v>
      </c>
      <c r="AK22" s="7">
        <f t="shared" si="23"/>
        <v>54.172661870503603</v>
      </c>
      <c r="AL22" s="8">
        <f t="shared" si="27"/>
        <v>21.28</v>
      </c>
      <c r="AM22" s="8">
        <f t="shared" si="24"/>
        <v>46.76</v>
      </c>
      <c r="AN22" s="19">
        <f>(22-S22)*3</f>
        <v>1.0500000000000043</v>
      </c>
      <c r="AO22" s="19">
        <f>(22-T22)*1.25</f>
        <v>-0.625</v>
      </c>
      <c r="AP22" s="20">
        <f t="shared" si="25"/>
        <v>122.63766187050362</v>
      </c>
      <c r="AQ22" s="20">
        <f t="shared" si="26"/>
        <v>94.309095703181839</v>
      </c>
    </row>
    <row r="23" spans="1:43" x14ac:dyDescent="0.25">
      <c r="A23" s="16">
        <v>21</v>
      </c>
      <c r="B23" s="70" t="s">
        <v>87</v>
      </c>
      <c r="C23" s="70" t="s">
        <v>88</v>
      </c>
      <c r="D23" s="16" t="s">
        <v>68</v>
      </c>
      <c r="E23" s="16" t="s">
        <v>74</v>
      </c>
      <c r="F23" s="16" t="s">
        <v>64</v>
      </c>
      <c r="G23" s="71">
        <v>45307</v>
      </c>
      <c r="H23" s="16" t="s">
        <v>69</v>
      </c>
      <c r="I23" s="72">
        <v>114</v>
      </c>
      <c r="J23" s="73">
        <v>256</v>
      </c>
      <c r="K23" s="17">
        <f t="shared" si="15"/>
        <v>142</v>
      </c>
      <c r="L23" s="8">
        <f t="shared" si="16"/>
        <v>1.0215827338129497</v>
      </c>
      <c r="M23" s="8">
        <f t="shared" si="17"/>
        <v>99.18278969057765</v>
      </c>
      <c r="N23" s="8">
        <f t="shared" si="18"/>
        <v>0.62287104622871048</v>
      </c>
      <c r="O23" s="19">
        <v>24.63</v>
      </c>
      <c r="P23" s="74">
        <v>0.47</v>
      </c>
      <c r="Q23" s="25">
        <v>11.69</v>
      </c>
      <c r="R23" s="25">
        <v>4.24</v>
      </c>
      <c r="S23" s="81">
        <v>25.1</v>
      </c>
      <c r="T23" s="76">
        <v>20</v>
      </c>
      <c r="U23" s="77">
        <v>58</v>
      </c>
      <c r="V23" s="75">
        <v>1</v>
      </c>
      <c r="W23" s="75">
        <v>1.85</v>
      </c>
      <c r="X23" s="75">
        <v>1</v>
      </c>
      <c r="Y23" s="75">
        <v>35</v>
      </c>
      <c r="Z23" s="19">
        <v>0.3</v>
      </c>
      <c r="AA23" s="19">
        <v>3.79</v>
      </c>
      <c r="AB23" s="19">
        <v>1.48</v>
      </c>
      <c r="AC23" s="20">
        <f t="shared" si="19"/>
        <v>121.51496402877697</v>
      </c>
      <c r="AD23" s="20">
        <f t="shared" si="20"/>
        <v>93.445734345942697</v>
      </c>
      <c r="AE23" s="13" t="s">
        <v>70</v>
      </c>
      <c r="AF23" s="16"/>
      <c r="AG23" s="21">
        <f t="shared" si="21"/>
        <v>411</v>
      </c>
      <c r="AH23" s="8">
        <f t="shared" si="22"/>
        <v>0.62287104622871048</v>
      </c>
      <c r="AI23" s="22">
        <v>45718</v>
      </c>
      <c r="AJ23" s="16">
        <v>21</v>
      </c>
      <c r="AK23" s="7">
        <f t="shared" si="23"/>
        <v>61.294964028776981</v>
      </c>
      <c r="AL23" s="8">
        <f t="shared" si="27"/>
        <v>16.96</v>
      </c>
      <c r="AM23" s="8">
        <f t="shared" si="24"/>
        <v>46.76</v>
      </c>
      <c r="AN23" s="19">
        <v>-6</v>
      </c>
      <c r="AO23" s="19">
        <f>(22-T23)*1.25</f>
        <v>2.5</v>
      </c>
      <c r="AP23" s="20">
        <f t="shared" si="25"/>
        <v>121.51496402877697</v>
      </c>
      <c r="AQ23" s="20">
        <f t="shared" si="26"/>
        <v>93.445734345942697</v>
      </c>
    </row>
    <row r="24" spans="1:43" x14ac:dyDescent="0.25">
      <c r="A24" s="16">
        <v>85</v>
      </c>
      <c r="B24" s="70" t="s">
        <v>96</v>
      </c>
      <c r="C24" s="16">
        <v>1001246</v>
      </c>
      <c r="D24" s="16" t="s">
        <v>97</v>
      </c>
      <c r="E24" s="16"/>
      <c r="F24" s="16" t="s">
        <v>64</v>
      </c>
      <c r="G24" s="71">
        <v>45392</v>
      </c>
      <c r="H24" s="16" t="s">
        <v>69</v>
      </c>
      <c r="I24" s="72">
        <v>88</v>
      </c>
      <c r="J24" s="73">
        <v>215</v>
      </c>
      <c r="K24" s="17">
        <f t="shared" si="15"/>
        <v>127</v>
      </c>
      <c r="L24" s="8">
        <f t="shared" si="16"/>
        <v>0.91366906474820142</v>
      </c>
      <c r="M24" s="8">
        <f t="shared" si="17"/>
        <v>88.705734441572943</v>
      </c>
      <c r="N24" s="8">
        <f t="shared" si="18"/>
        <v>0.6595092024539877</v>
      </c>
      <c r="O24" s="19">
        <v>14.76</v>
      </c>
      <c r="P24" s="74">
        <v>0.61</v>
      </c>
      <c r="Q24" s="25">
        <v>9</v>
      </c>
      <c r="R24" s="25">
        <v>4.42</v>
      </c>
      <c r="S24" s="25">
        <v>21</v>
      </c>
      <c r="T24" s="8">
        <v>16.600000000000001</v>
      </c>
      <c r="U24" s="16">
        <v>64</v>
      </c>
      <c r="V24" s="75">
        <v>1.4</v>
      </c>
      <c r="W24" s="75">
        <v>1.1299999999999999</v>
      </c>
      <c r="X24" s="75">
        <v>1</v>
      </c>
      <c r="Y24" s="75">
        <v>30.5</v>
      </c>
      <c r="Z24" s="19">
        <v>0.25</v>
      </c>
      <c r="AA24" s="19">
        <v>3.26</v>
      </c>
      <c r="AB24" s="19">
        <v>1.52</v>
      </c>
      <c r="AC24" s="20">
        <f t="shared" si="19"/>
        <v>116.50014388489208</v>
      </c>
      <c r="AD24" s="20">
        <f t="shared" si="20"/>
        <v>89.589307652295531</v>
      </c>
      <c r="AE24" s="13" t="s">
        <v>78</v>
      </c>
      <c r="AF24" s="16"/>
      <c r="AG24" s="21">
        <f t="shared" si="21"/>
        <v>326</v>
      </c>
      <c r="AH24" s="8">
        <f t="shared" si="22"/>
        <v>0.6595092024539877</v>
      </c>
      <c r="AI24" s="22">
        <v>45718</v>
      </c>
      <c r="AJ24" s="16">
        <v>85</v>
      </c>
      <c r="AK24" s="7">
        <f t="shared" si="23"/>
        <v>54.820143884892083</v>
      </c>
      <c r="AL24" s="8">
        <f t="shared" si="27"/>
        <v>17.68</v>
      </c>
      <c r="AM24" s="8">
        <f t="shared" si="24"/>
        <v>36</v>
      </c>
      <c r="AN24" s="19">
        <f>(22-S24)*3</f>
        <v>3</v>
      </c>
      <c r="AO24" s="19">
        <v>5</v>
      </c>
      <c r="AP24" s="20">
        <f t="shared" si="25"/>
        <v>116.50014388489208</v>
      </c>
      <c r="AQ24" s="20">
        <f t="shared" si="26"/>
        <v>89.589307652295531</v>
      </c>
    </row>
    <row r="25" spans="1:43" x14ac:dyDescent="0.25">
      <c r="A25" s="16">
        <v>84</v>
      </c>
      <c r="B25" s="70" t="s">
        <v>98</v>
      </c>
      <c r="C25" s="16">
        <v>1001247</v>
      </c>
      <c r="D25" s="16" t="s">
        <v>97</v>
      </c>
      <c r="E25" s="16"/>
      <c r="F25" s="16" t="s">
        <v>64</v>
      </c>
      <c r="G25" s="71">
        <v>45392</v>
      </c>
      <c r="H25" s="16" t="s">
        <v>69</v>
      </c>
      <c r="I25" s="72">
        <v>93.5</v>
      </c>
      <c r="J25" s="73">
        <v>217</v>
      </c>
      <c r="K25" s="17">
        <f t="shared" si="15"/>
        <v>123.5</v>
      </c>
      <c r="L25" s="8">
        <f t="shared" si="16"/>
        <v>0.88848920863309355</v>
      </c>
      <c r="M25" s="8">
        <f t="shared" si="17"/>
        <v>86.261088216805192</v>
      </c>
      <c r="N25" s="8">
        <f t="shared" si="18"/>
        <v>0.66564417177914115</v>
      </c>
      <c r="O25" s="19">
        <v>14.97</v>
      </c>
      <c r="P25" s="74">
        <v>0.66</v>
      </c>
      <c r="Q25" s="25">
        <v>9.85</v>
      </c>
      <c r="R25" s="25">
        <v>4.57</v>
      </c>
      <c r="S25" s="25">
        <v>22.25</v>
      </c>
      <c r="T25" s="8">
        <v>16.649999999999999</v>
      </c>
      <c r="U25" s="16">
        <v>62</v>
      </c>
      <c r="V25" s="75">
        <v>1.5</v>
      </c>
      <c r="W25" s="75">
        <v>1.1499999999999999</v>
      </c>
      <c r="X25" s="75">
        <v>2</v>
      </c>
      <c r="Y25" s="75">
        <v>33</v>
      </c>
      <c r="Z25" s="19">
        <v>0.27</v>
      </c>
      <c r="AA25" s="19">
        <v>3.32</v>
      </c>
      <c r="AB25" s="19">
        <v>1.53</v>
      </c>
      <c r="AC25" s="20">
        <f t="shared" si="19"/>
        <v>115.23935251798562</v>
      </c>
      <c r="AD25" s="20">
        <f t="shared" si="20"/>
        <v>88.619751547997978</v>
      </c>
      <c r="AE25" s="13" t="s">
        <v>78</v>
      </c>
      <c r="AF25" s="16"/>
      <c r="AG25" s="21">
        <f t="shared" si="21"/>
        <v>326</v>
      </c>
      <c r="AH25" s="8">
        <f t="shared" si="22"/>
        <v>0.66564417177914115</v>
      </c>
      <c r="AI25" s="22">
        <v>45718</v>
      </c>
      <c r="AJ25" s="16">
        <v>84</v>
      </c>
      <c r="AK25" s="7">
        <f t="shared" si="23"/>
        <v>53.309352517985616</v>
      </c>
      <c r="AL25" s="8">
        <f t="shared" si="27"/>
        <v>18.28</v>
      </c>
      <c r="AM25" s="8">
        <f t="shared" si="24"/>
        <v>39.4</v>
      </c>
      <c r="AN25" s="19">
        <f>(22-S25)*3</f>
        <v>-0.75</v>
      </c>
      <c r="AO25" s="19">
        <v>5</v>
      </c>
      <c r="AP25" s="20">
        <f t="shared" si="25"/>
        <v>115.23935251798562</v>
      </c>
      <c r="AQ25" s="20">
        <f t="shared" si="26"/>
        <v>88.619751547997978</v>
      </c>
    </row>
    <row r="26" spans="1:43" x14ac:dyDescent="0.25">
      <c r="A26" s="16">
        <v>32</v>
      </c>
      <c r="B26" s="70" t="s">
        <v>99</v>
      </c>
      <c r="C26" s="70" t="s">
        <v>100</v>
      </c>
      <c r="D26" s="16" t="s">
        <v>101</v>
      </c>
      <c r="E26" s="16" t="s">
        <v>74</v>
      </c>
      <c r="F26" s="16" t="s">
        <v>64</v>
      </c>
      <c r="G26" s="71">
        <v>45413</v>
      </c>
      <c r="H26" s="16" t="s">
        <v>71</v>
      </c>
      <c r="I26" s="72">
        <v>110.5</v>
      </c>
      <c r="J26" s="73">
        <v>274</v>
      </c>
      <c r="K26" s="17">
        <f t="shared" si="15"/>
        <v>163.5</v>
      </c>
      <c r="L26" s="8">
        <f t="shared" si="16"/>
        <v>1.1762589928057554</v>
      </c>
      <c r="M26" s="8">
        <f t="shared" si="17"/>
        <v>114.19990221415102</v>
      </c>
      <c r="N26" s="8">
        <f t="shared" si="18"/>
        <v>0.89836065573770496</v>
      </c>
      <c r="O26" s="19">
        <v>17.489999999999998</v>
      </c>
      <c r="P26" s="74">
        <v>0.47</v>
      </c>
      <c r="Q26" s="24">
        <v>8.19</v>
      </c>
      <c r="R26" s="24">
        <v>3.64</v>
      </c>
      <c r="S26" s="76">
        <v>23.1</v>
      </c>
      <c r="T26" s="76">
        <v>22.1</v>
      </c>
      <c r="U26" s="16">
        <v>62</v>
      </c>
      <c r="V26" s="75">
        <v>1.2</v>
      </c>
      <c r="W26" s="75">
        <v>1.6</v>
      </c>
      <c r="X26" s="75">
        <v>1</v>
      </c>
      <c r="Y26" s="75">
        <v>35</v>
      </c>
      <c r="Z26" s="19">
        <v>0.21</v>
      </c>
      <c r="AA26" s="19">
        <v>5.08</v>
      </c>
      <c r="AB26" s="19">
        <v>1.86</v>
      </c>
      <c r="AC26" s="20">
        <f t="shared" si="19"/>
        <v>114.47053956834532</v>
      </c>
      <c r="AD26" s="20">
        <f t="shared" si="20"/>
        <v>88.028529790019306</v>
      </c>
      <c r="AE26" s="13" t="s">
        <v>102</v>
      </c>
      <c r="AF26" s="16"/>
      <c r="AG26" s="21">
        <f t="shared" si="21"/>
        <v>305</v>
      </c>
      <c r="AH26" s="8">
        <f t="shared" si="22"/>
        <v>0.89836065573770496</v>
      </c>
      <c r="AI26" s="22">
        <v>45718</v>
      </c>
      <c r="AJ26" s="16">
        <v>32</v>
      </c>
      <c r="AK26" s="7">
        <f t="shared" si="23"/>
        <v>70.57553956834532</v>
      </c>
      <c r="AL26" s="8">
        <f t="shared" si="27"/>
        <v>14.56</v>
      </c>
      <c r="AM26" s="8">
        <f t="shared" si="24"/>
        <v>32.76</v>
      </c>
      <c r="AN26" s="19">
        <f>(22-S26)*3</f>
        <v>-3.3000000000000043</v>
      </c>
      <c r="AO26" s="19">
        <f>(22-T26)*1.25</f>
        <v>-0.12500000000000178</v>
      </c>
      <c r="AP26" s="20">
        <f t="shared" si="25"/>
        <v>114.47053956834532</v>
      </c>
      <c r="AQ26" s="20">
        <f t="shared" si="26"/>
        <v>88.028529790019306</v>
      </c>
    </row>
    <row r="27" spans="1:43" x14ac:dyDescent="0.25">
      <c r="A27" s="16">
        <v>18</v>
      </c>
      <c r="B27" s="70" t="s">
        <v>213</v>
      </c>
      <c r="C27" s="70" t="s">
        <v>692</v>
      </c>
      <c r="D27" s="16" t="s">
        <v>216</v>
      </c>
      <c r="E27" s="16" t="s">
        <v>74</v>
      </c>
      <c r="F27" s="16" t="s">
        <v>64</v>
      </c>
      <c r="G27" s="71">
        <v>45381</v>
      </c>
      <c r="H27" s="16" t="s">
        <v>71</v>
      </c>
      <c r="I27" s="72">
        <v>88</v>
      </c>
      <c r="J27" s="73">
        <v>229</v>
      </c>
      <c r="K27" s="17">
        <f t="shared" si="15"/>
        <v>141</v>
      </c>
      <c r="L27" s="8">
        <f t="shared" si="16"/>
        <v>1.014388489208633</v>
      </c>
      <c r="M27" s="8">
        <f t="shared" si="17"/>
        <v>98.484319340643978</v>
      </c>
      <c r="N27" s="8">
        <f t="shared" si="18"/>
        <v>0.67952522255192882</v>
      </c>
      <c r="O27" s="19">
        <v>19.38</v>
      </c>
      <c r="P27" s="74">
        <v>0.46</v>
      </c>
      <c r="Q27" s="24">
        <v>8.9</v>
      </c>
      <c r="R27" s="25">
        <v>4.1399999999999997</v>
      </c>
      <c r="S27" s="76">
        <v>23.3</v>
      </c>
      <c r="T27" s="76">
        <v>23.05</v>
      </c>
      <c r="U27" s="16">
        <v>62</v>
      </c>
      <c r="V27" s="75">
        <v>2.4</v>
      </c>
      <c r="W27" s="75">
        <v>1.4</v>
      </c>
      <c r="X27" s="75">
        <v>1</v>
      </c>
      <c r="Y27" s="75">
        <v>30</v>
      </c>
      <c r="Z27" s="19">
        <v>0.28000000000000003</v>
      </c>
      <c r="AA27" s="19">
        <v>2.98</v>
      </c>
      <c r="AB27" s="19">
        <v>1.31</v>
      </c>
      <c r="AC27" s="20">
        <f t="shared" si="19"/>
        <v>107.81080935251796</v>
      </c>
      <c r="AD27" s="20">
        <f t="shared" si="20"/>
        <v>82.90715740977096</v>
      </c>
      <c r="AE27" s="133" t="s">
        <v>693</v>
      </c>
      <c r="AF27" s="16"/>
      <c r="AG27" s="21">
        <f t="shared" si="21"/>
        <v>337</v>
      </c>
      <c r="AH27" s="8">
        <f t="shared" si="22"/>
        <v>0.67952522255192882</v>
      </c>
      <c r="AI27" s="22">
        <v>45718</v>
      </c>
      <c r="AJ27" s="16">
        <v>18</v>
      </c>
      <c r="AK27" s="7">
        <f t="shared" si="23"/>
        <v>60.86330935251798</v>
      </c>
      <c r="AL27" s="8">
        <f t="shared" si="27"/>
        <v>16.559999999999999</v>
      </c>
      <c r="AM27" s="8">
        <f t="shared" si="24"/>
        <v>35.6</v>
      </c>
      <c r="AN27" s="19">
        <f>(22-S27)*3</f>
        <v>-3.9000000000000021</v>
      </c>
      <c r="AO27" s="19">
        <f t="shared" ref="AO27" si="28">(22-T27)*1.25</f>
        <v>-1.3125000000000009</v>
      </c>
      <c r="AP27" s="20">
        <f t="shared" ref="AP27" si="29">SUM(AK27:AO27)</f>
        <v>107.81080935251796</v>
      </c>
      <c r="AQ27" s="20">
        <f t="shared" si="26"/>
        <v>82.90715740977096</v>
      </c>
    </row>
    <row r="28" spans="1:43" x14ac:dyDescent="0.25">
      <c r="A28" s="16">
        <v>24</v>
      </c>
      <c r="B28" s="70" t="s">
        <v>103</v>
      </c>
      <c r="C28" s="70" t="s">
        <v>104</v>
      </c>
      <c r="D28" s="16" t="s">
        <v>105</v>
      </c>
      <c r="E28" s="16" t="s">
        <v>74</v>
      </c>
      <c r="F28" s="16" t="s">
        <v>64</v>
      </c>
      <c r="G28" s="71">
        <v>45420</v>
      </c>
      <c r="H28" s="16" t="s">
        <v>65</v>
      </c>
      <c r="I28" s="72">
        <v>64.5</v>
      </c>
      <c r="J28" s="73">
        <v>199</v>
      </c>
      <c r="K28" s="17">
        <f t="shared" si="15"/>
        <v>134.5</v>
      </c>
      <c r="L28" s="8">
        <f t="shared" si="16"/>
        <v>0.96762589928057552</v>
      </c>
      <c r="M28" s="8">
        <f t="shared" si="17"/>
        <v>93.944262066075297</v>
      </c>
      <c r="N28" s="8">
        <f t="shared" si="18"/>
        <v>0.66778523489932884</v>
      </c>
      <c r="O28" s="19">
        <v>16.649999999999999</v>
      </c>
      <c r="P28" s="74">
        <v>0.52</v>
      </c>
      <c r="Q28" s="24">
        <v>8.69</v>
      </c>
      <c r="R28" s="25">
        <v>4.08</v>
      </c>
      <c r="S28" s="76">
        <v>23.15</v>
      </c>
      <c r="T28" s="76">
        <v>23.1</v>
      </c>
      <c r="U28" s="16">
        <v>62</v>
      </c>
      <c r="V28" s="75">
        <v>2.2999999999999998</v>
      </c>
      <c r="W28" s="75">
        <v>2.23</v>
      </c>
      <c r="X28" s="75">
        <v>1</v>
      </c>
      <c r="Y28" s="75">
        <v>30.5</v>
      </c>
      <c r="Z28" s="19">
        <v>0.22</v>
      </c>
      <c r="AA28" s="19">
        <v>2.2200000000000002</v>
      </c>
      <c r="AB28" s="19">
        <v>1.1200000000000001</v>
      </c>
      <c r="AC28" s="20">
        <f t="shared" si="19"/>
        <v>104.31255395683453</v>
      </c>
      <c r="AD28" s="20">
        <f t="shared" si="20"/>
        <v>80.216978080895217</v>
      </c>
      <c r="AE28" s="13" t="s">
        <v>70</v>
      </c>
      <c r="AF28" s="16"/>
      <c r="AG28" s="21">
        <f t="shared" si="21"/>
        <v>298</v>
      </c>
      <c r="AH28" s="8">
        <f t="shared" si="22"/>
        <v>0.66778523489932884</v>
      </c>
      <c r="AI28" s="22">
        <v>45718</v>
      </c>
      <c r="AJ28" s="16">
        <v>24</v>
      </c>
      <c r="AK28" s="7">
        <f t="shared" si="23"/>
        <v>58.057553956834532</v>
      </c>
      <c r="AL28" s="8">
        <f t="shared" si="27"/>
        <v>16.32</v>
      </c>
      <c r="AM28" s="8">
        <f t="shared" si="24"/>
        <v>34.76</v>
      </c>
      <c r="AN28" s="19">
        <f>(22-S28)*3</f>
        <v>-3.4499999999999957</v>
      </c>
      <c r="AO28" s="19">
        <f>(22-T28)*1.25</f>
        <v>-1.3750000000000018</v>
      </c>
      <c r="AP28" s="20">
        <f t="shared" si="25"/>
        <v>104.31255395683453</v>
      </c>
      <c r="AQ28" s="20">
        <f t="shared" si="26"/>
        <v>80.216978080895217</v>
      </c>
    </row>
    <row r="29" spans="1:43" ht="15.75" thickBot="1" x14ac:dyDescent="0.3">
      <c r="A29" s="16">
        <v>31</v>
      </c>
      <c r="B29" s="70" t="s">
        <v>108</v>
      </c>
      <c r="C29" s="70" t="s">
        <v>109</v>
      </c>
      <c r="D29" s="16" t="s">
        <v>101</v>
      </c>
      <c r="E29" s="16" t="s">
        <v>74</v>
      </c>
      <c r="F29" s="16" t="s">
        <v>75</v>
      </c>
      <c r="G29" s="93">
        <v>45413</v>
      </c>
      <c r="H29" s="42" t="s">
        <v>71</v>
      </c>
      <c r="I29" s="94">
        <v>114.5</v>
      </c>
      <c r="J29" s="95">
        <v>239</v>
      </c>
      <c r="K29" s="43">
        <f t="shared" si="15"/>
        <v>124.5</v>
      </c>
      <c r="L29" s="44">
        <f t="shared" si="16"/>
        <v>0.89568345323741005</v>
      </c>
      <c r="M29" s="44">
        <f t="shared" si="17"/>
        <v>86.959558566738835</v>
      </c>
      <c r="N29" s="44">
        <f t="shared" si="18"/>
        <v>0.78360655737704921</v>
      </c>
      <c r="O29" s="45">
        <v>15.86</v>
      </c>
      <c r="P29" s="96">
        <v>0.56000000000000005</v>
      </c>
      <c r="Q29" s="101">
        <v>8.81</v>
      </c>
      <c r="R29" s="97">
        <v>4.29</v>
      </c>
      <c r="S29" s="98">
        <v>23.7</v>
      </c>
      <c r="T29" s="98">
        <v>22.5</v>
      </c>
      <c r="U29" s="99">
        <v>60</v>
      </c>
      <c r="V29" s="100">
        <v>1.5</v>
      </c>
      <c r="W29" s="100">
        <v>1.06</v>
      </c>
      <c r="X29" s="100">
        <v>1</v>
      </c>
      <c r="Y29" s="100">
        <v>29.5</v>
      </c>
      <c r="Z29" s="45">
        <v>0.22</v>
      </c>
      <c r="AA29" s="45">
        <v>3.4</v>
      </c>
      <c r="AB29" s="45">
        <v>1.43</v>
      </c>
      <c r="AC29" s="46">
        <f t="shared" si="19"/>
        <v>100.4160071942446</v>
      </c>
      <c r="AD29" s="46">
        <f t="shared" si="20"/>
        <v>77.220510307944295</v>
      </c>
      <c r="AE29" s="13" t="s">
        <v>102</v>
      </c>
      <c r="AF29" s="16"/>
      <c r="AG29" s="21">
        <f t="shared" si="21"/>
        <v>305</v>
      </c>
      <c r="AH29" s="8">
        <f t="shared" si="22"/>
        <v>0.78360655737704921</v>
      </c>
      <c r="AI29" s="22">
        <v>45718</v>
      </c>
      <c r="AJ29" s="16">
        <v>31</v>
      </c>
      <c r="AK29" s="7">
        <f t="shared" si="23"/>
        <v>53.741007194244602</v>
      </c>
      <c r="AL29" s="8">
        <f t="shared" si="27"/>
        <v>17.16</v>
      </c>
      <c r="AM29" s="8">
        <f t="shared" si="24"/>
        <v>35.24</v>
      </c>
      <c r="AN29" s="19">
        <f>(22-S29)*3</f>
        <v>-5.0999999999999979</v>
      </c>
      <c r="AO29" s="19">
        <f>(22-T29)*1.25</f>
        <v>-0.625</v>
      </c>
      <c r="AP29" s="20">
        <f t="shared" si="25"/>
        <v>100.4160071942446</v>
      </c>
      <c r="AQ29" s="20">
        <f t="shared" si="26"/>
        <v>77.220510307944295</v>
      </c>
    </row>
    <row r="30" spans="1:43" x14ac:dyDescent="0.25">
      <c r="A30" s="82"/>
      <c r="B30" s="82"/>
      <c r="C30" s="82"/>
      <c r="D30" s="82"/>
      <c r="E30" s="82"/>
      <c r="F30" s="82"/>
      <c r="G30" s="86">
        <v>45384</v>
      </c>
      <c r="H30" s="87"/>
      <c r="I30" s="88">
        <v>101.6</v>
      </c>
      <c r="J30" s="88">
        <v>245.7</v>
      </c>
      <c r="K30" s="88">
        <v>144.1</v>
      </c>
      <c r="L30" s="89">
        <v>1.04</v>
      </c>
      <c r="M30" s="89">
        <v>100.63</v>
      </c>
      <c r="N30" s="89">
        <v>0.74</v>
      </c>
      <c r="O30" s="89">
        <v>19.559999999999999</v>
      </c>
      <c r="P30" s="90">
        <v>0.58069999999999999</v>
      </c>
      <c r="Q30" s="89">
        <v>11.28</v>
      </c>
      <c r="R30" s="89">
        <v>4.84</v>
      </c>
      <c r="S30" s="89">
        <v>22.71</v>
      </c>
      <c r="T30" s="89">
        <v>20.71</v>
      </c>
      <c r="U30" s="91">
        <v>62</v>
      </c>
      <c r="V30" s="88">
        <v>1.5</v>
      </c>
      <c r="W30" s="88">
        <v>1.4</v>
      </c>
      <c r="X30" s="88">
        <v>1.2</v>
      </c>
      <c r="Y30" s="88">
        <v>33.700000000000003</v>
      </c>
      <c r="Z30" s="89">
        <v>0.25</v>
      </c>
      <c r="AA30" s="89">
        <v>3.69</v>
      </c>
      <c r="AB30" s="89">
        <v>1.49</v>
      </c>
      <c r="AC30" s="92">
        <v>126.251</v>
      </c>
      <c r="AD30" s="92">
        <v>97.087999999999994</v>
      </c>
      <c r="AE30" s="82"/>
      <c r="AF30" s="82"/>
      <c r="AG30" s="82"/>
      <c r="AH30" s="82"/>
      <c r="AI30" s="82"/>
      <c r="AJ30" s="82"/>
      <c r="AK30" s="7">
        <f t="shared" ref="AK30" si="30">L30*60</f>
        <v>62.400000000000006</v>
      </c>
      <c r="AL30" s="82"/>
      <c r="AM30" s="82"/>
      <c r="AN30" s="82"/>
      <c r="AO30" s="82"/>
      <c r="AP30" s="83">
        <f>AVERAGE(AP9:AP29)</f>
        <v>125.8217361404994</v>
      </c>
      <c r="AQ30" s="83">
        <f>AVERAGE(AQ9:AQ29)</f>
        <v>96.757667866700004</v>
      </c>
    </row>
    <row r="31" spans="1:43" ht="21" x14ac:dyDescent="0.35">
      <c r="A31" s="85" t="s">
        <v>116</v>
      </c>
      <c r="Q31" s="18"/>
      <c r="R31" s="18"/>
      <c r="U31" s="84"/>
    </row>
    <row r="32" spans="1:43" x14ac:dyDescent="0.25">
      <c r="A32" s="16">
        <v>26</v>
      </c>
      <c r="B32" s="70"/>
      <c r="C32" s="16">
        <v>1001292</v>
      </c>
      <c r="D32" s="16">
        <v>3599</v>
      </c>
      <c r="E32" s="16"/>
      <c r="F32" s="16" t="s">
        <v>75</v>
      </c>
      <c r="G32" s="71">
        <v>45218</v>
      </c>
      <c r="H32" s="16" t="s">
        <v>72</v>
      </c>
      <c r="I32" s="72">
        <v>139</v>
      </c>
      <c r="J32" s="73">
        <v>269</v>
      </c>
      <c r="K32" s="17">
        <f>J32-I32</f>
        <v>130</v>
      </c>
      <c r="L32" s="8">
        <f>K32/139</f>
        <v>0.93525179856115104</v>
      </c>
      <c r="M32" s="8">
        <f>(L32/1.03)*100</f>
        <v>90.801145491373887</v>
      </c>
      <c r="N32" s="8">
        <f>J32/AG32</f>
        <v>0.53800000000000003</v>
      </c>
      <c r="O32" s="19">
        <v>21.69</v>
      </c>
      <c r="P32" s="74">
        <v>0.53</v>
      </c>
      <c r="Q32" s="25">
        <v>11.45</v>
      </c>
      <c r="R32" s="25">
        <v>5.3</v>
      </c>
      <c r="S32" s="76">
        <v>20.45</v>
      </c>
      <c r="T32" s="76">
        <v>18.7</v>
      </c>
      <c r="U32" s="16">
        <v>70</v>
      </c>
      <c r="V32" s="75">
        <v>1.4</v>
      </c>
      <c r="W32" s="75">
        <v>1.0900000000000001</v>
      </c>
      <c r="X32" s="75">
        <v>1</v>
      </c>
      <c r="Y32" s="75">
        <v>39.5</v>
      </c>
      <c r="Z32" s="19">
        <v>0.3</v>
      </c>
      <c r="AA32" s="19">
        <v>3.35</v>
      </c>
      <c r="AB32" s="19">
        <v>1.25</v>
      </c>
      <c r="AC32" s="20">
        <f>SUM(AK32:AO32)</f>
        <v>131.89010791366908</v>
      </c>
      <c r="AD32" s="20">
        <f>(AC32/130.038)*100</f>
        <v>101.42428206652599</v>
      </c>
      <c r="AE32" s="13" t="s">
        <v>93</v>
      </c>
      <c r="AF32" s="16"/>
      <c r="AG32" s="21">
        <f>AI32-G32</f>
        <v>500</v>
      </c>
      <c r="AH32" s="8">
        <f>J32/AG32</f>
        <v>0.53800000000000003</v>
      </c>
      <c r="AI32" s="22">
        <v>45718</v>
      </c>
      <c r="AJ32" s="16">
        <v>26</v>
      </c>
      <c r="AK32" s="7">
        <f>L32*60</f>
        <v>56.115107913669064</v>
      </c>
      <c r="AL32" s="8">
        <f>4*R32</f>
        <v>21.2</v>
      </c>
      <c r="AM32" s="8">
        <f>4*Q32</f>
        <v>45.8</v>
      </c>
      <c r="AN32" s="19">
        <f>(22-S32)*3</f>
        <v>4.6500000000000021</v>
      </c>
      <c r="AO32" s="19">
        <f>(22-T32)*1.25</f>
        <v>4.1250000000000009</v>
      </c>
      <c r="AP32" s="20">
        <f>SUM(AK32:AO32)</f>
        <v>131.89010791366908</v>
      </c>
      <c r="AQ32" s="20">
        <f>(AP32/130.038)*100</f>
        <v>101.42428206652599</v>
      </c>
    </row>
    <row r="33" spans="1:43" x14ac:dyDescent="0.25">
      <c r="A33" s="16">
        <v>28</v>
      </c>
      <c r="B33" s="70"/>
      <c r="C33" s="16">
        <v>1001289</v>
      </c>
      <c r="D33" s="16">
        <v>3599</v>
      </c>
      <c r="E33" s="16"/>
      <c r="F33" s="16" t="s">
        <v>75</v>
      </c>
      <c r="G33" s="71">
        <v>45205</v>
      </c>
      <c r="H33" s="16" t="s">
        <v>72</v>
      </c>
      <c r="I33" s="72">
        <v>151.5</v>
      </c>
      <c r="J33" s="73">
        <v>283</v>
      </c>
      <c r="K33" s="17">
        <f>J33-I33</f>
        <v>131.5</v>
      </c>
      <c r="L33" s="8">
        <f>K33/139</f>
        <v>0.9460431654676259</v>
      </c>
      <c r="M33" s="8">
        <f>(L33/1.03)*100</f>
        <v>91.848851016274352</v>
      </c>
      <c r="N33" s="8">
        <f>J33/AG33</f>
        <v>0.55165692007797273</v>
      </c>
      <c r="O33" s="19">
        <v>20.48</v>
      </c>
      <c r="P33" s="74">
        <v>0.52</v>
      </c>
      <c r="Q33" s="25">
        <v>10.66</v>
      </c>
      <c r="R33" s="25">
        <v>5.04</v>
      </c>
      <c r="S33" s="76">
        <v>19.8</v>
      </c>
      <c r="T33" s="76">
        <v>19.5</v>
      </c>
      <c r="U33" s="16">
        <v>70</v>
      </c>
      <c r="V33" s="75">
        <v>2.1</v>
      </c>
      <c r="W33" s="75">
        <v>1.1599999999999999</v>
      </c>
      <c r="X33" s="75">
        <v>1</v>
      </c>
      <c r="Y33" s="75">
        <v>38</v>
      </c>
      <c r="Z33" s="19">
        <v>0.26</v>
      </c>
      <c r="AA33" s="19">
        <v>3.62</v>
      </c>
      <c r="AB33" s="19">
        <v>1.28</v>
      </c>
      <c r="AC33" s="20">
        <f>SUM(AK33:AO33)</f>
        <v>129.28758992805754</v>
      </c>
      <c r="AD33" s="20">
        <f>(AC33/130.038)*100</f>
        <v>99.422930165072927</v>
      </c>
      <c r="AE33" s="13" t="s">
        <v>93</v>
      </c>
      <c r="AF33" s="16"/>
      <c r="AG33" s="21">
        <f>AI33-G33</f>
        <v>513</v>
      </c>
      <c r="AH33" s="8">
        <f>J33/AG33</f>
        <v>0.55165692007797273</v>
      </c>
      <c r="AI33" s="22">
        <v>45718</v>
      </c>
      <c r="AJ33" s="16">
        <v>28</v>
      </c>
      <c r="AK33" s="7">
        <f>L33*60</f>
        <v>56.762589928057551</v>
      </c>
      <c r="AL33" s="8">
        <f>4*R33</f>
        <v>20.16</v>
      </c>
      <c r="AM33" s="8">
        <f>4*Q33</f>
        <v>42.64</v>
      </c>
      <c r="AN33" s="19">
        <f>(22-S33)*3</f>
        <v>6.5999999999999979</v>
      </c>
      <c r="AO33" s="19">
        <f>(22-T33)*1.25</f>
        <v>3.125</v>
      </c>
      <c r="AP33" s="20">
        <f>SUM(AK33:AO33)</f>
        <v>129.28758992805754</v>
      </c>
      <c r="AQ33" s="20">
        <f>(AP33/130.038)*100</f>
        <v>99.422930165072927</v>
      </c>
    </row>
    <row r="34" spans="1:43" x14ac:dyDescent="0.25">
      <c r="A34" s="16">
        <v>30</v>
      </c>
      <c r="B34" s="70"/>
      <c r="C34" s="16">
        <v>1001290</v>
      </c>
      <c r="D34" s="16">
        <v>4036</v>
      </c>
      <c r="E34" s="16"/>
      <c r="F34" s="16" t="s">
        <v>64</v>
      </c>
      <c r="G34" s="71">
        <v>45212</v>
      </c>
      <c r="H34" s="16" t="s">
        <v>71</v>
      </c>
      <c r="I34" s="72">
        <v>158</v>
      </c>
      <c r="J34" s="73">
        <v>303</v>
      </c>
      <c r="K34" s="17">
        <f>J34-I34</f>
        <v>145</v>
      </c>
      <c r="L34" s="8">
        <f>K34/139</f>
        <v>1.0431654676258992</v>
      </c>
      <c r="M34" s="8">
        <f>(L34/1.03)*100</f>
        <v>101.27820074037857</v>
      </c>
      <c r="N34" s="8">
        <f>J34/AG34</f>
        <v>0.59881422924901184</v>
      </c>
      <c r="O34" s="19">
        <v>20.32</v>
      </c>
      <c r="P34" s="74">
        <v>0.45</v>
      </c>
      <c r="Q34" s="25">
        <v>9.1999999999999993</v>
      </c>
      <c r="R34" s="25">
        <v>4.21</v>
      </c>
      <c r="S34" s="76">
        <v>20.6</v>
      </c>
      <c r="T34" s="76">
        <v>20.9</v>
      </c>
      <c r="U34" s="77">
        <v>64</v>
      </c>
      <c r="V34" s="75">
        <v>1</v>
      </c>
      <c r="W34" s="75">
        <v>1</v>
      </c>
      <c r="X34" s="75">
        <v>1</v>
      </c>
      <c r="Y34" s="75">
        <v>37.5</v>
      </c>
      <c r="Z34" s="19">
        <v>0.25</v>
      </c>
      <c r="AA34" s="19">
        <v>4.3499999999999996</v>
      </c>
      <c r="AB34" s="19">
        <v>1.44</v>
      </c>
      <c r="AC34" s="20">
        <f>SUM(AK34:AO34)</f>
        <v>121.80492805755395</v>
      </c>
      <c r="AD34" s="20">
        <f>(AC34/130.038)*100</f>
        <v>93.668718418888275</v>
      </c>
      <c r="AE34" s="13" t="s">
        <v>93</v>
      </c>
      <c r="AF34" s="16"/>
      <c r="AG34" s="21">
        <f>AI34-G34</f>
        <v>506</v>
      </c>
      <c r="AH34" s="8">
        <f>J34/AG34</f>
        <v>0.59881422924901184</v>
      </c>
      <c r="AI34" s="22">
        <v>45718</v>
      </c>
      <c r="AJ34" s="16">
        <v>30</v>
      </c>
      <c r="AK34" s="7">
        <f>L34*60</f>
        <v>62.589928057553955</v>
      </c>
      <c r="AL34" s="8">
        <f>4*R34</f>
        <v>16.84</v>
      </c>
      <c r="AM34" s="8">
        <f>4*Q34</f>
        <v>36.799999999999997</v>
      </c>
      <c r="AN34" s="19">
        <f>(22-S34)*3</f>
        <v>4.1999999999999957</v>
      </c>
      <c r="AO34" s="19">
        <f>(22-T34)*1.25</f>
        <v>1.3750000000000018</v>
      </c>
      <c r="AP34" s="20">
        <f>SUM(AK34:AO34)</f>
        <v>121.80492805755395</v>
      </c>
      <c r="AQ34" s="20">
        <f>(AP34/130.038)*100</f>
        <v>93.668718418888275</v>
      </c>
    </row>
    <row r="35" spans="1:43" ht="15.75" thickBot="1" x14ac:dyDescent="0.3">
      <c r="A35" s="16">
        <v>25</v>
      </c>
      <c r="B35" s="70"/>
      <c r="C35" s="16">
        <v>1001293</v>
      </c>
      <c r="D35" s="16">
        <v>4036</v>
      </c>
      <c r="E35" s="16"/>
      <c r="F35" s="16" t="s">
        <v>75</v>
      </c>
      <c r="G35" s="93">
        <v>45224</v>
      </c>
      <c r="H35" s="42" t="s">
        <v>72</v>
      </c>
      <c r="I35" s="94">
        <v>137</v>
      </c>
      <c r="J35" s="95">
        <v>258</v>
      </c>
      <c r="K35" s="43">
        <f>J35-I35</f>
        <v>121</v>
      </c>
      <c r="L35" s="44">
        <f>K35/139</f>
        <v>0.87050359712230219</v>
      </c>
      <c r="M35" s="44">
        <f>(L35/1.03)*100</f>
        <v>84.514912341971083</v>
      </c>
      <c r="N35" s="44">
        <f>J35/AG35</f>
        <v>0.52226720647773284</v>
      </c>
      <c r="O35" s="45">
        <v>21.22</v>
      </c>
      <c r="P35" s="96">
        <v>0.44</v>
      </c>
      <c r="Q35" s="97">
        <v>9.25</v>
      </c>
      <c r="R35" s="97">
        <v>4.42</v>
      </c>
      <c r="S35" s="98">
        <v>21</v>
      </c>
      <c r="T35" s="98">
        <v>19.45</v>
      </c>
      <c r="U35" s="99">
        <v>64</v>
      </c>
      <c r="V35" s="100">
        <v>1.1000000000000001</v>
      </c>
      <c r="W35" s="100">
        <v>1.38</v>
      </c>
      <c r="X35" s="100">
        <v>1</v>
      </c>
      <c r="Y35" s="100">
        <v>41.5</v>
      </c>
      <c r="Z35" s="45">
        <v>0.34</v>
      </c>
      <c r="AA35" s="45">
        <v>3.72</v>
      </c>
      <c r="AB35" s="45">
        <v>1.44</v>
      </c>
      <c r="AC35" s="46">
        <f>SUM(AK35:AO35)</f>
        <v>113.09771582733813</v>
      </c>
      <c r="AD35" s="46">
        <f>(AC35/130.038)*100</f>
        <v>86.972820119763554</v>
      </c>
      <c r="AE35" s="13" t="s">
        <v>93</v>
      </c>
      <c r="AF35" s="16"/>
      <c r="AG35" s="21">
        <f>AI35-G35</f>
        <v>494</v>
      </c>
      <c r="AH35" s="8">
        <f>J35/AG35</f>
        <v>0.52226720647773284</v>
      </c>
      <c r="AI35" s="22">
        <v>45718</v>
      </c>
      <c r="AJ35" s="16">
        <v>25</v>
      </c>
      <c r="AK35" s="7">
        <f>L35*60</f>
        <v>52.230215827338128</v>
      </c>
      <c r="AL35" s="8">
        <f>4*R35</f>
        <v>17.68</v>
      </c>
      <c r="AM35" s="8">
        <f>4*Q35</f>
        <v>37</v>
      </c>
      <c r="AN35" s="19">
        <f>(22-S35)*3</f>
        <v>3</v>
      </c>
      <c r="AO35" s="19">
        <f>(22-T35)*1.25</f>
        <v>3.1875000000000009</v>
      </c>
      <c r="AP35" s="20">
        <f>SUM(AK35:AO35)</f>
        <v>113.09771582733813</v>
      </c>
      <c r="AQ35" s="20">
        <f>(AP35/130.038)*100</f>
        <v>86.972820119763554</v>
      </c>
    </row>
    <row r="36" spans="1:43" x14ac:dyDescent="0.25">
      <c r="G36" s="86">
        <f>AVERAGE(G32:G35)</f>
        <v>45214.75</v>
      </c>
      <c r="H36" s="87"/>
      <c r="I36" s="88">
        <f>AVERAGE(I32:I35)</f>
        <v>146.375</v>
      </c>
      <c r="J36" s="88">
        <f t="shared" ref="J36:K36" si="31">AVERAGE(J32:J35)</f>
        <v>278.25</v>
      </c>
      <c r="K36" s="88">
        <f t="shared" si="31"/>
        <v>131.875</v>
      </c>
      <c r="L36" s="89">
        <f>AVERAGE(L32:L35)</f>
        <v>0.94874100719424459</v>
      </c>
      <c r="M36" s="89">
        <f t="shared" ref="M36:AD36" si="32">AVERAGE(M32:M35)</f>
        <v>92.110777397499461</v>
      </c>
      <c r="N36" s="89">
        <f t="shared" si="32"/>
        <v>0.55268458895117933</v>
      </c>
      <c r="O36" s="89">
        <f t="shared" si="32"/>
        <v>20.927500000000002</v>
      </c>
      <c r="P36" s="90">
        <f t="shared" si="32"/>
        <v>0.48499999999999999</v>
      </c>
      <c r="Q36" s="89">
        <f t="shared" si="32"/>
        <v>10.14</v>
      </c>
      <c r="R36" s="89">
        <f t="shared" si="32"/>
        <v>4.7424999999999997</v>
      </c>
      <c r="S36" s="89">
        <f t="shared" si="32"/>
        <v>20.462499999999999</v>
      </c>
      <c r="T36" s="89">
        <f t="shared" si="32"/>
        <v>19.637499999999999</v>
      </c>
      <c r="U36" s="91">
        <f t="shared" si="32"/>
        <v>67</v>
      </c>
      <c r="V36" s="88">
        <f t="shared" si="32"/>
        <v>1.4</v>
      </c>
      <c r="W36" s="88">
        <f t="shared" si="32"/>
        <v>1.1575</v>
      </c>
      <c r="X36" s="88">
        <f t="shared" si="32"/>
        <v>1</v>
      </c>
      <c r="Y36" s="88">
        <f t="shared" si="32"/>
        <v>39.125</v>
      </c>
      <c r="Z36" s="89">
        <f t="shared" si="32"/>
        <v>0.28750000000000003</v>
      </c>
      <c r="AA36" s="89">
        <f t="shared" si="32"/>
        <v>3.7600000000000002</v>
      </c>
      <c r="AB36" s="89">
        <f t="shared" si="32"/>
        <v>1.3525</v>
      </c>
      <c r="AC36" s="92">
        <f t="shared" si="32"/>
        <v>124.02008543165468</v>
      </c>
      <c r="AD36" s="92">
        <f t="shared" si="32"/>
        <v>95.372187692562676</v>
      </c>
    </row>
    <row r="37" spans="1:43" x14ac:dyDescent="0.25">
      <c r="G37" s="86"/>
      <c r="H37" s="87"/>
      <c r="I37" s="88"/>
      <c r="J37" s="88"/>
      <c r="K37" s="88"/>
      <c r="L37" s="89"/>
      <c r="M37" s="89"/>
      <c r="N37" s="89"/>
      <c r="O37" s="89"/>
      <c r="P37" s="90"/>
      <c r="Q37" s="89"/>
      <c r="R37" s="89"/>
      <c r="S37" s="89"/>
      <c r="T37" s="89"/>
      <c r="U37" s="91"/>
      <c r="V37" s="88"/>
      <c r="W37" s="88"/>
      <c r="X37" s="88"/>
      <c r="Y37" s="88"/>
      <c r="Z37" s="89"/>
      <c r="AA37" s="89"/>
      <c r="AB37" s="89"/>
      <c r="AC37" s="92"/>
      <c r="AD37" s="92"/>
    </row>
    <row r="38" spans="1:43" x14ac:dyDescent="0.25">
      <c r="G38" s="86"/>
      <c r="H38" s="87"/>
      <c r="I38" s="88"/>
      <c r="J38" s="88"/>
      <c r="K38" s="88"/>
      <c r="L38" s="89"/>
      <c r="M38" s="89"/>
      <c r="N38" s="89"/>
      <c r="O38" s="89"/>
      <c r="P38" s="90"/>
      <c r="Q38" s="89"/>
      <c r="R38" s="89"/>
      <c r="S38" s="89"/>
      <c r="T38" s="89"/>
      <c r="U38" s="91"/>
      <c r="V38" s="88"/>
      <c r="W38" s="88"/>
      <c r="X38" s="88"/>
      <c r="Y38" s="88"/>
      <c r="Z38" s="89"/>
      <c r="AA38" s="89"/>
      <c r="AB38" s="89"/>
      <c r="AC38" s="92"/>
      <c r="AD38" s="92"/>
    </row>
    <row r="39" spans="1:43" x14ac:dyDescent="0.25">
      <c r="G39" s="86"/>
      <c r="H39" s="87"/>
      <c r="I39" s="88"/>
      <c r="J39" s="88"/>
      <c r="K39" s="88"/>
      <c r="L39" s="89"/>
      <c r="M39" s="89"/>
      <c r="N39" s="89"/>
      <c r="O39" s="89"/>
      <c r="P39" s="90"/>
      <c r="Q39" s="89"/>
      <c r="R39" s="89"/>
      <c r="S39" s="89"/>
      <c r="T39" s="89"/>
      <c r="U39" s="91"/>
      <c r="V39" s="88"/>
      <c r="W39" s="88"/>
      <c r="X39" s="88"/>
      <c r="Y39" s="88"/>
      <c r="Z39" s="89"/>
      <c r="AA39" s="89"/>
      <c r="AB39" s="89"/>
      <c r="AC39" s="92"/>
      <c r="AD39" s="92"/>
    </row>
    <row r="41" spans="1:43" x14ac:dyDescent="0.25">
      <c r="A41" s="133" t="s">
        <v>0</v>
      </c>
      <c r="B41" s="133"/>
      <c r="C41" s="133"/>
      <c r="D41" s="1"/>
      <c r="E41" s="134"/>
      <c r="F41" s="185" t="s">
        <v>1</v>
      </c>
      <c r="G41" s="3"/>
      <c r="H41" s="133"/>
      <c r="I41" s="133"/>
      <c r="J41" s="4"/>
      <c r="K41" s="133"/>
      <c r="L41" s="133"/>
      <c r="M41" s="133"/>
      <c r="N41" s="133" t="s">
        <v>2</v>
      </c>
      <c r="O41" s="5" t="s">
        <v>3</v>
      </c>
      <c r="P41" s="6"/>
      <c r="Q41" s="7" t="s">
        <v>4</v>
      </c>
      <c r="R41" s="7" t="s">
        <v>5</v>
      </c>
      <c r="S41" s="7"/>
      <c r="T41" s="8"/>
      <c r="U41" s="16"/>
      <c r="V41" s="5"/>
      <c r="W41" s="9"/>
      <c r="X41" s="5"/>
      <c r="Y41" s="133"/>
      <c r="Z41" s="7"/>
      <c r="AA41" s="133"/>
      <c r="AB41" s="133"/>
      <c r="AC41" s="7"/>
      <c r="AD41" s="7"/>
      <c r="AE41" s="10"/>
      <c r="AF41" s="133"/>
      <c r="AG41" s="11"/>
      <c r="AH41" s="133"/>
      <c r="AI41" s="133"/>
      <c r="AJ41" s="133"/>
      <c r="AK41" s="133" t="s">
        <v>6</v>
      </c>
      <c r="AL41" s="133"/>
      <c r="AM41" s="133"/>
      <c r="AN41" s="133"/>
      <c r="AO41" s="133"/>
      <c r="AP41" s="133"/>
      <c r="AQ41" s="133"/>
    </row>
    <row r="42" spans="1:43" x14ac:dyDescent="0.25">
      <c r="A42" s="133"/>
      <c r="B42" s="133"/>
      <c r="C42" s="133"/>
      <c r="D42" s="1"/>
      <c r="E42" s="185" t="s">
        <v>7</v>
      </c>
      <c r="F42" s="178"/>
      <c r="G42" s="3"/>
      <c r="H42" s="133" t="s">
        <v>8</v>
      </c>
      <c r="I42" s="133"/>
      <c r="J42" s="4"/>
      <c r="K42" s="133"/>
      <c r="L42" s="134"/>
      <c r="M42" s="134"/>
      <c r="N42" s="133" t="s">
        <v>9</v>
      </c>
      <c r="O42" s="5" t="s">
        <v>10</v>
      </c>
      <c r="P42" s="6"/>
      <c r="Q42" s="7" t="s">
        <v>2</v>
      </c>
      <c r="R42" s="7" t="s">
        <v>11</v>
      </c>
      <c r="S42" s="7" t="s">
        <v>12</v>
      </c>
      <c r="T42" s="8"/>
      <c r="U42" s="16"/>
      <c r="V42" s="9"/>
      <c r="W42" s="5"/>
      <c r="X42" s="9"/>
      <c r="Y42" s="133" t="s">
        <v>13</v>
      </c>
      <c r="Z42" s="7" t="s">
        <v>14</v>
      </c>
      <c r="AA42" s="133"/>
      <c r="AB42" s="133"/>
      <c r="AC42" s="7"/>
      <c r="AD42" s="7"/>
      <c r="AE42" s="10"/>
      <c r="AF42" s="133"/>
      <c r="AG42" s="11"/>
      <c r="AH42" s="133"/>
      <c r="AI42" s="133" t="s">
        <v>15</v>
      </c>
      <c r="AJ42" s="133"/>
      <c r="AK42" s="133"/>
      <c r="AL42" s="133"/>
      <c r="AM42" s="133"/>
      <c r="AN42" s="133"/>
      <c r="AO42" s="133"/>
      <c r="AP42" s="133"/>
      <c r="AQ42" s="133"/>
    </row>
    <row r="43" spans="1:43" x14ac:dyDescent="0.25">
      <c r="A43" s="133" t="s">
        <v>16</v>
      </c>
      <c r="B43" s="133" t="s">
        <v>17</v>
      </c>
      <c r="C43" s="133" t="s">
        <v>18</v>
      </c>
      <c r="D43" s="1" t="s">
        <v>19</v>
      </c>
      <c r="E43" s="185"/>
      <c r="F43" s="178"/>
      <c r="G43" s="3" t="s">
        <v>8</v>
      </c>
      <c r="H43" s="133" t="s">
        <v>20</v>
      </c>
      <c r="I43" s="133" t="s">
        <v>21</v>
      </c>
      <c r="J43" s="4" t="s">
        <v>15</v>
      </c>
      <c r="K43" s="133" t="s">
        <v>22</v>
      </c>
      <c r="L43" s="133"/>
      <c r="M43" s="133"/>
      <c r="N43" s="133" t="s">
        <v>23</v>
      </c>
      <c r="O43" s="5" t="s">
        <v>24</v>
      </c>
      <c r="P43" s="6"/>
      <c r="Q43" s="7" t="s">
        <v>24</v>
      </c>
      <c r="R43" s="7" t="s">
        <v>24</v>
      </c>
      <c r="S43" s="7" t="s">
        <v>25</v>
      </c>
      <c r="T43" s="8"/>
      <c r="U43" s="16"/>
      <c r="V43" s="178" t="s">
        <v>26</v>
      </c>
      <c r="W43" s="179"/>
      <c r="X43" s="179"/>
      <c r="Y43" s="133" t="s">
        <v>27</v>
      </c>
      <c r="Z43" s="7" t="s">
        <v>28</v>
      </c>
      <c r="AA43" s="133" t="s">
        <v>29</v>
      </c>
      <c r="AB43" s="133" t="s">
        <v>30</v>
      </c>
      <c r="AC43" s="7" t="s">
        <v>31</v>
      </c>
      <c r="AD43" s="7" t="s">
        <v>31</v>
      </c>
      <c r="AE43" s="10"/>
      <c r="AF43" s="133"/>
      <c r="AG43" s="11" t="s">
        <v>32</v>
      </c>
      <c r="AH43" s="133" t="s">
        <v>33</v>
      </c>
      <c r="AI43" s="133" t="s">
        <v>34</v>
      </c>
      <c r="AJ43" s="133" t="s">
        <v>16</v>
      </c>
      <c r="AK43" s="133" t="s">
        <v>35</v>
      </c>
      <c r="AL43" s="133" t="s">
        <v>11</v>
      </c>
      <c r="AM43" s="133" t="s">
        <v>36</v>
      </c>
      <c r="AN43" s="133" t="s">
        <v>37</v>
      </c>
      <c r="AO43" s="133" t="s">
        <v>38</v>
      </c>
      <c r="AP43" s="133" t="s">
        <v>31</v>
      </c>
      <c r="AQ43" s="133" t="s">
        <v>31</v>
      </c>
    </row>
    <row r="44" spans="1:43" x14ac:dyDescent="0.25">
      <c r="A44" s="133" t="s">
        <v>39</v>
      </c>
      <c r="B44" s="133" t="s">
        <v>39</v>
      </c>
      <c r="C44" s="133" t="s">
        <v>39</v>
      </c>
      <c r="D44" s="1" t="s">
        <v>39</v>
      </c>
      <c r="E44" s="186"/>
      <c r="F44" s="178"/>
      <c r="G44" s="3" t="s">
        <v>40</v>
      </c>
      <c r="H44" s="133" t="s">
        <v>41</v>
      </c>
      <c r="I44" s="133" t="s">
        <v>2</v>
      </c>
      <c r="J44" s="4" t="s">
        <v>2</v>
      </c>
      <c r="K44" s="133" t="s">
        <v>35</v>
      </c>
      <c r="L44" s="133" t="s">
        <v>42</v>
      </c>
      <c r="M44" s="133" t="s">
        <v>43</v>
      </c>
      <c r="N44" s="133" t="s">
        <v>44</v>
      </c>
      <c r="O44" s="5" t="s">
        <v>45</v>
      </c>
      <c r="P44" s="6" t="s">
        <v>46</v>
      </c>
      <c r="Q44" s="7" t="s">
        <v>45</v>
      </c>
      <c r="R44" s="7" t="s">
        <v>47</v>
      </c>
      <c r="S44" s="7" t="s">
        <v>48</v>
      </c>
      <c r="T44" s="7" t="s">
        <v>49</v>
      </c>
      <c r="U44" s="133" t="s">
        <v>50</v>
      </c>
      <c r="V44" s="5" t="s">
        <v>51</v>
      </c>
      <c r="W44" s="5" t="s">
        <v>52</v>
      </c>
      <c r="X44" s="5" t="s">
        <v>53</v>
      </c>
      <c r="Y44" s="133" t="s">
        <v>54</v>
      </c>
      <c r="Z44" s="7" t="s">
        <v>55</v>
      </c>
      <c r="AA44" s="133" t="s">
        <v>56</v>
      </c>
      <c r="AB44" s="133" t="s">
        <v>57</v>
      </c>
      <c r="AC44" s="7" t="s">
        <v>58</v>
      </c>
      <c r="AD44" s="7" t="s">
        <v>59</v>
      </c>
      <c r="AE44" s="10" t="s">
        <v>60</v>
      </c>
      <c r="AF44" s="133"/>
      <c r="AG44" s="11" t="s">
        <v>61</v>
      </c>
      <c r="AH44" s="133" t="s">
        <v>44</v>
      </c>
      <c r="AI44" s="133" t="s">
        <v>40</v>
      </c>
      <c r="AJ44" s="133" t="s">
        <v>62</v>
      </c>
      <c r="AK44" s="133" t="s">
        <v>63</v>
      </c>
      <c r="AL44" s="133" t="s">
        <v>63</v>
      </c>
      <c r="AM44" s="133" t="s">
        <v>63</v>
      </c>
      <c r="AN44" s="133" t="s">
        <v>63</v>
      </c>
      <c r="AO44" s="133" t="s">
        <v>63</v>
      </c>
      <c r="AP44" s="134" t="s">
        <v>58</v>
      </c>
      <c r="AQ44" s="133" t="s">
        <v>59</v>
      </c>
    </row>
    <row r="45" spans="1:43" x14ac:dyDescent="0.25">
      <c r="A45" s="16">
        <v>22</v>
      </c>
      <c r="B45" s="70" t="s">
        <v>66</v>
      </c>
      <c r="C45" s="70" t="s">
        <v>67</v>
      </c>
      <c r="D45" s="16" t="s">
        <v>68</v>
      </c>
      <c r="E45" s="16"/>
      <c r="F45" s="16" t="s">
        <v>64</v>
      </c>
      <c r="G45" s="71">
        <v>45310</v>
      </c>
      <c r="H45" s="16" t="s">
        <v>69</v>
      </c>
      <c r="I45" s="72">
        <v>137</v>
      </c>
      <c r="J45" s="73">
        <v>303</v>
      </c>
      <c r="K45" s="17">
        <f t="shared" ref="K45:K58" si="33">J45-I45</f>
        <v>166</v>
      </c>
      <c r="L45" s="8">
        <f t="shared" ref="L45:L58" si="34">K45/139</f>
        <v>1.1942446043165467</v>
      </c>
      <c r="M45" s="8">
        <f t="shared" ref="M45:M58" si="35">(L45/1.03)*100</f>
        <v>115.94607808898512</v>
      </c>
      <c r="N45" s="8">
        <f>J45/AG45</f>
        <v>0.74264705882352944</v>
      </c>
      <c r="O45" s="19">
        <v>24.16</v>
      </c>
      <c r="P45" s="74">
        <v>0.56999999999999995</v>
      </c>
      <c r="Q45" s="25">
        <v>13.74</v>
      </c>
      <c r="R45" s="25">
        <v>5.35</v>
      </c>
      <c r="S45" s="76">
        <v>22.6</v>
      </c>
      <c r="T45" s="76">
        <v>20.149999999999999</v>
      </c>
      <c r="U45" s="16">
        <v>62</v>
      </c>
      <c r="V45" s="75">
        <v>1.4</v>
      </c>
      <c r="W45" s="75">
        <v>1.44</v>
      </c>
      <c r="X45" s="75">
        <v>2</v>
      </c>
      <c r="Y45" s="75">
        <v>34.5</v>
      </c>
      <c r="Z45" s="19">
        <v>0.3</v>
      </c>
      <c r="AA45" s="19">
        <v>4.8600000000000003</v>
      </c>
      <c r="AB45" s="19">
        <v>1.6</v>
      </c>
      <c r="AC45" s="20">
        <f t="shared" ref="AC45:AC58" si="36">SUM(AK45:AO45)</f>
        <v>148.5271762589928</v>
      </c>
      <c r="AD45" s="20">
        <f t="shared" ref="AD45:AD58" si="37">(AC45/130.038)*100</f>
        <v>114.21828716143956</v>
      </c>
      <c r="AE45" s="133" t="s">
        <v>70</v>
      </c>
      <c r="AF45" s="16"/>
      <c r="AG45" s="21">
        <f>AI45-G45</f>
        <v>408</v>
      </c>
      <c r="AH45" s="8">
        <f>J45/AG45</f>
        <v>0.74264705882352944</v>
      </c>
      <c r="AI45" s="22">
        <v>45718</v>
      </c>
      <c r="AJ45" s="16">
        <v>22</v>
      </c>
      <c r="AK45" s="7">
        <f t="shared" ref="AK45:AK58" si="38">L45*60</f>
        <v>71.654676258992794</v>
      </c>
      <c r="AL45" s="8">
        <f>4*R45</f>
        <v>21.4</v>
      </c>
      <c r="AM45" s="8">
        <f t="shared" ref="AM45:AM58" si="39">4*Q45</f>
        <v>54.96</v>
      </c>
      <c r="AN45" s="19">
        <f t="shared" ref="AN45" si="40">(22-S45)*3</f>
        <v>-1.8000000000000043</v>
      </c>
      <c r="AO45" s="19">
        <f t="shared" ref="AO45:AO49" si="41">(22-T45)*1.25</f>
        <v>2.3125000000000018</v>
      </c>
      <c r="AP45" s="20">
        <f t="shared" ref="AP45:AP51" si="42">SUM(AK45:AO45)</f>
        <v>148.5271762589928</v>
      </c>
      <c r="AQ45" s="20">
        <f t="shared" ref="AQ45:AQ58" si="43">(AP45/130.038)*100</f>
        <v>114.21828716143956</v>
      </c>
    </row>
    <row r="46" spans="1:43" x14ac:dyDescent="0.25">
      <c r="A46" s="16">
        <v>15</v>
      </c>
      <c r="B46" s="70" t="s">
        <v>79</v>
      </c>
      <c r="C46" s="70" t="s">
        <v>80</v>
      </c>
      <c r="D46" s="79" t="s">
        <v>81</v>
      </c>
      <c r="E46" s="16"/>
      <c r="F46" s="16" t="s">
        <v>64</v>
      </c>
      <c r="G46" s="71">
        <v>45382</v>
      </c>
      <c r="H46" s="16" t="s">
        <v>71</v>
      </c>
      <c r="I46" s="72">
        <v>103</v>
      </c>
      <c r="J46" s="80">
        <v>258</v>
      </c>
      <c r="K46" s="17">
        <f t="shared" si="33"/>
        <v>155</v>
      </c>
      <c r="L46" s="8">
        <f t="shared" si="34"/>
        <v>1.1151079136690647</v>
      </c>
      <c r="M46" s="8">
        <f t="shared" si="35"/>
        <v>108.26290423971501</v>
      </c>
      <c r="N46" s="8">
        <f t="shared" ref="N46:N51" si="44">J46/AG46</f>
        <v>0.7678571428571429</v>
      </c>
      <c r="O46" s="19">
        <v>23.32</v>
      </c>
      <c r="P46" s="74">
        <v>0.6</v>
      </c>
      <c r="Q46" s="25">
        <v>13.92</v>
      </c>
      <c r="R46" s="25">
        <v>5.53</v>
      </c>
      <c r="S46" s="76">
        <v>22.95</v>
      </c>
      <c r="T46" s="76">
        <v>21.05</v>
      </c>
      <c r="U46" s="16">
        <v>62</v>
      </c>
      <c r="V46" s="75">
        <v>1.5</v>
      </c>
      <c r="W46" s="75">
        <v>1.3</v>
      </c>
      <c r="X46" s="75">
        <v>1</v>
      </c>
      <c r="Y46" s="75">
        <v>35.5</v>
      </c>
      <c r="Z46" s="19">
        <v>0.22</v>
      </c>
      <c r="AA46" s="19">
        <v>3.7890000000000001</v>
      </c>
      <c r="AB46" s="19">
        <v>1.47</v>
      </c>
      <c r="AC46" s="20">
        <f t="shared" si="36"/>
        <v>142.92397482014388</v>
      </c>
      <c r="AD46" s="20">
        <f t="shared" si="37"/>
        <v>109.9093917317583</v>
      </c>
      <c r="AE46" s="133" t="s">
        <v>82</v>
      </c>
      <c r="AF46" s="16"/>
      <c r="AG46" s="21">
        <f t="shared" ref="AG46:AG51" si="45">AI46-G46</f>
        <v>336</v>
      </c>
      <c r="AH46" s="8">
        <f t="shared" ref="AH46:AH51" si="46">J46/AG46</f>
        <v>0.7678571428571429</v>
      </c>
      <c r="AI46" s="22">
        <v>45718</v>
      </c>
      <c r="AJ46" s="16">
        <v>15</v>
      </c>
      <c r="AK46" s="7">
        <f t="shared" si="38"/>
        <v>66.906474820143885</v>
      </c>
      <c r="AL46" s="8">
        <v>22</v>
      </c>
      <c r="AM46" s="8">
        <f t="shared" si="39"/>
        <v>55.68</v>
      </c>
      <c r="AN46" s="19">
        <f>(22-S46)*3</f>
        <v>-2.8499999999999979</v>
      </c>
      <c r="AO46" s="19">
        <f t="shared" si="41"/>
        <v>1.1874999999999991</v>
      </c>
      <c r="AP46" s="20">
        <f t="shared" si="42"/>
        <v>142.92397482014388</v>
      </c>
      <c r="AQ46" s="20">
        <f t="shared" si="43"/>
        <v>109.9093917317583</v>
      </c>
    </row>
    <row r="47" spans="1:43" x14ac:dyDescent="0.25">
      <c r="A47" s="16">
        <v>89</v>
      </c>
      <c r="B47" s="70" t="s">
        <v>76</v>
      </c>
      <c r="C47" s="16">
        <v>1001243</v>
      </c>
      <c r="D47" s="16" t="s">
        <v>77</v>
      </c>
      <c r="E47" s="16"/>
      <c r="F47" s="16" t="s">
        <v>64</v>
      </c>
      <c r="G47" s="71">
        <v>45391</v>
      </c>
      <c r="H47" s="16" t="s">
        <v>69</v>
      </c>
      <c r="I47" s="72">
        <v>99.5</v>
      </c>
      <c r="J47" s="73">
        <v>242</v>
      </c>
      <c r="K47" s="17">
        <f t="shared" si="33"/>
        <v>142.5</v>
      </c>
      <c r="L47" s="8">
        <f t="shared" si="34"/>
        <v>1.025179856115108</v>
      </c>
      <c r="M47" s="8">
        <f t="shared" si="35"/>
        <v>99.532024865544471</v>
      </c>
      <c r="N47" s="8">
        <f t="shared" si="44"/>
        <v>0.74006116207951067</v>
      </c>
      <c r="O47" s="19">
        <v>22.48</v>
      </c>
      <c r="P47" s="74">
        <v>0.61</v>
      </c>
      <c r="Q47" s="25">
        <v>13.74</v>
      </c>
      <c r="R47" s="25">
        <v>5.12</v>
      </c>
      <c r="S47" s="25">
        <v>21.95</v>
      </c>
      <c r="T47" s="8">
        <v>18.75</v>
      </c>
      <c r="U47" s="77">
        <v>64</v>
      </c>
      <c r="V47" s="75">
        <v>1.4</v>
      </c>
      <c r="W47" s="75">
        <v>1.74</v>
      </c>
      <c r="X47" s="75">
        <v>1.5</v>
      </c>
      <c r="Y47" s="75">
        <v>33</v>
      </c>
      <c r="Z47" s="19">
        <v>0.27</v>
      </c>
      <c r="AA47" s="19">
        <v>3.89</v>
      </c>
      <c r="AB47" s="19">
        <v>1.61</v>
      </c>
      <c r="AC47" s="20">
        <f t="shared" si="36"/>
        <v>141.16329136690649</v>
      </c>
      <c r="AD47" s="20">
        <f t="shared" si="37"/>
        <v>108.55541562228464</v>
      </c>
      <c r="AE47" s="133" t="s">
        <v>78</v>
      </c>
      <c r="AF47" s="16"/>
      <c r="AG47" s="21">
        <f t="shared" si="45"/>
        <v>327</v>
      </c>
      <c r="AH47" s="8">
        <f t="shared" si="46"/>
        <v>0.74006116207951067</v>
      </c>
      <c r="AI47" s="22">
        <v>45718</v>
      </c>
      <c r="AJ47" s="16">
        <v>89</v>
      </c>
      <c r="AK47" s="7">
        <f t="shared" si="38"/>
        <v>61.510791366906481</v>
      </c>
      <c r="AL47" s="8">
        <f t="shared" ref="AL47:AL49" si="47">4*R47</f>
        <v>20.48</v>
      </c>
      <c r="AM47" s="8">
        <f t="shared" si="39"/>
        <v>54.96</v>
      </c>
      <c r="AN47" s="19">
        <f>(22-S47)*3</f>
        <v>0.15000000000000213</v>
      </c>
      <c r="AO47" s="19">
        <f t="shared" si="41"/>
        <v>4.0625</v>
      </c>
      <c r="AP47" s="20">
        <f t="shared" si="42"/>
        <v>141.16329136690649</v>
      </c>
      <c r="AQ47" s="20">
        <f t="shared" si="43"/>
        <v>108.55541562228464</v>
      </c>
    </row>
    <row r="48" spans="1:43" x14ac:dyDescent="0.25">
      <c r="A48" s="16">
        <v>87</v>
      </c>
      <c r="B48" s="70" t="s">
        <v>83</v>
      </c>
      <c r="C48" s="16">
        <v>1001255</v>
      </c>
      <c r="D48" s="16" t="s">
        <v>84</v>
      </c>
      <c r="E48" s="16"/>
      <c r="F48" s="16" t="s">
        <v>75</v>
      </c>
      <c r="G48" s="71">
        <v>45403</v>
      </c>
      <c r="H48" s="16" t="s">
        <v>69</v>
      </c>
      <c r="I48" s="72">
        <v>105</v>
      </c>
      <c r="J48" s="73">
        <v>261</v>
      </c>
      <c r="K48" s="17">
        <f t="shared" si="33"/>
        <v>156</v>
      </c>
      <c r="L48" s="8">
        <f t="shared" si="34"/>
        <v>1.1223021582733812</v>
      </c>
      <c r="M48" s="8">
        <f t="shared" si="35"/>
        <v>108.96137458964866</v>
      </c>
      <c r="N48" s="8">
        <f t="shared" si="44"/>
        <v>0.82857142857142863</v>
      </c>
      <c r="O48" s="19">
        <v>20.74</v>
      </c>
      <c r="P48" s="74">
        <v>0.56999999999999995</v>
      </c>
      <c r="Q48" s="25">
        <v>11.87</v>
      </c>
      <c r="R48" s="25">
        <v>5.01</v>
      </c>
      <c r="S48" s="25">
        <v>20.65</v>
      </c>
      <c r="T48" s="8">
        <v>22.7</v>
      </c>
      <c r="U48" s="77">
        <v>64</v>
      </c>
      <c r="V48" s="75">
        <v>1.1000000000000001</v>
      </c>
      <c r="W48" s="75">
        <v>1.34</v>
      </c>
      <c r="X48" s="75">
        <v>1</v>
      </c>
      <c r="Y48" s="75">
        <v>33</v>
      </c>
      <c r="Z48" s="19">
        <v>0.24</v>
      </c>
      <c r="AA48" s="19">
        <v>4.25</v>
      </c>
      <c r="AB48" s="19">
        <v>1.63</v>
      </c>
      <c r="AC48" s="20">
        <f t="shared" si="36"/>
        <v>138.03312949640286</v>
      </c>
      <c r="AD48" s="20">
        <f t="shared" si="37"/>
        <v>106.14830241652659</v>
      </c>
      <c r="AE48" s="133" t="s">
        <v>78</v>
      </c>
      <c r="AF48" s="16"/>
      <c r="AG48" s="21">
        <f t="shared" si="45"/>
        <v>315</v>
      </c>
      <c r="AH48" s="8">
        <f t="shared" si="46"/>
        <v>0.82857142857142863</v>
      </c>
      <c r="AI48" s="22">
        <v>45718</v>
      </c>
      <c r="AJ48" s="16">
        <v>87</v>
      </c>
      <c r="AK48" s="7">
        <f t="shared" si="38"/>
        <v>67.338129496402871</v>
      </c>
      <c r="AL48" s="8">
        <f t="shared" si="47"/>
        <v>20.04</v>
      </c>
      <c r="AM48" s="8">
        <f t="shared" si="39"/>
        <v>47.48</v>
      </c>
      <c r="AN48" s="19">
        <f t="shared" ref="AN48:AN50" si="48">(22-S48)*3</f>
        <v>4.0500000000000043</v>
      </c>
      <c r="AO48" s="19">
        <f t="shared" si="41"/>
        <v>-0.87499999999999911</v>
      </c>
      <c r="AP48" s="20">
        <f t="shared" si="42"/>
        <v>138.03312949640286</v>
      </c>
      <c r="AQ48" s="20">
        <f t="shared" si="43"/>
        <v>106.14830241652659</v>
      </c>
    </row>
    <row r="49" spans="1:43" x14ac:dyDescent="0.25">
      <c r="A49" s="16">
        <v>17</v>
      </c>
      <c r="B49" s="70" t="s">
        <v>209</v>
      </c>
      <c r="C49" s="70" t="s">
        <v>691</v>
      </c>
      <c r="D49" s="16" t="s">
        <v>206</v>
      </c>
      <c r="E49" s="16"/>
      <c r="F49" s="16" t="s">
        <v>64</v>
      </c>
      <c r="G49" s="71">
        <v>45382</v>
      </c>
      <c r="H49" s="16" t="s">
        <v>71</v>
      </c>
      <c r="I49" s="72">
        <v>85</v>
      </c>
      <c r="J49" s="73">
        <v>256</v>
      </c>
      <c r="K49" s="17">
        <f t="shared" si="33"/>
        <v>171</v>
      </c>
      <c r="L49" s="8">
        <f t="shared" si="34"/>
        <v>1.2302158273381294</v>
      </c>
      <c r="M49" s="8">
        <f t="shared" si="35"/>
        <v>119.43842983865333</v>
      </c>
      <c r="N49" s="8">
        <f t="shared" si="44"/>
        <v>0.76190476190476186</v>
      </c>
      <c r="O49" s="19">
        <v>20.43</v>
      </c>
      <c r="P49" s="74">
        <v>0.62</v>
      </c>
      <c r="Q49" s="25">
        <v>12.77</v>
      </c>
      <c r="R49" s="25">
        <v>5.01</v>
      </c>
      <c r="S49" s="76">
        <v>22.95</v>
      </c>
      <c r="T49" s="76">
        <v>25.75</v>
      </c>
      <c r="U49" s="16">
        <v>62</v>
      </c>
      <c r="V49" s="75">
        <v>1.2</v>
      </c>
      <c r="W49" s="75">
        <v>1.06</v>
      </c>
      <c r="X49" s="75">
        <v>1</v>
      </c>
      <c r="Y49" s="75">
        <v>34</v>
      </c>
      <c r="Z49" s="19">
        <v>0.23</v>
      </c>
      <c r="AA49" s="19">
        <v>3.37</v>
      </c>
      <c r="AB49" s="19">
        <v>1.27</v>
      </c>
      <c r="AC49" s="20">
        <f t="shared" si="36"/>
        <v>137.39544964028775</v>
      </c>
      <c r="AD49" s="20">
        <f t="shared" si="37"/>
        <v>105.6579227920206</v>
      </c>
      <c r="AE49" s="133" t="s">
        <v>693</v>
      </c>
      <c r="AF49" s="16"/>
      <c r="AG49" s="21">
        <f t="shared" si="45"/>
        <v>336</v>
      </c>
      <c r="AH49" s="8">
        <f t="shared" si="46"/>
        <v>0.76190476190476186</v>
      </c>
      <c r="AI49" s="22">
        <v>45718</v>
      </c>
      <c r="AJ49" s="16">
        <v>17</v>
      </c>
      <c r="AK49" s="7">
        <f t="shared" si="38"/>
        <v>73.812949640287769</v>
      </c>
      <c r="AL49" s="8">
        <f t="shared" si="47"/>
        <v>20.04</v>
      </c>
      <c r="AM49" s="8">
        <f t="shared" si="39"/>
        <v>51.08</v>
      </c>
      <c r="AN49" s="19">
        <f t="shared" si="48"/>
        <v>-2.8499999999999979</v>
      </c>
      <c r="AO49" s="19">
        <f t="shared" si="41"/>
        <v>-4.6875</v>
      </c>
      <c r="AP49" s="20">
        <f t="shared" si="42"/>
        <v>137.39544964028775</v>
      </c>
      <c r="AQ49" s="20">
        <f t="shared" si="43"/>
        <v>105.6579227920206</v>
      </c>
    </row>
    <row r="50" spans="1:43" x14ac:dyDescent="0.25">
      <c r="A50" s="16">
        <v>4</v>
      </c>
      <c r="B50" s="70" t="s">
        <v>85</v>
      </c>
      <c r="C50" s="21">
        <v>1001162</v>
      </c>
      <c r="D50" s="16" t="s">
        <v>86</v>
      </c>
      <c r="E50" s="16"/>
      <c r="F50" s="16" t="s">
        <v>64</v>
      </c>
      <c r="G50" s="71">
        <v>45370</v>
      </c>
      <c r="H50" s="16" t="s">
        <v>71</v>
      </c>
      <c r="I50" s="72">
        <v>115</v>
      </c>
      <c r="J50" s="73">
        <v>270</v>
      </c>
      <c r="K50" s="17">
        <f t="shared" si="33"/>
        <v>155</v>
      </c>
      <c r="L50" s="8">
        <f t="shared" si="34"/>
        <v>1.1151079136690647</v>
      </c>
      <c r="M50" s="8">
        <f t="shared" si="35"/>
        <v>108.26290423971501</v>
      </c>
      <c r="N50" s="8">
        <f t="shared" si="44"/>
        <v>0.77586206896551724</v>
      </c>
      <c r="O50" s="19">
        <v>22.01</v>
      </c>
      <c r="P50" s="74">
        <v>0.54</v>
      </c>
      <c r="Q50" s="25">
        <v>11.87</v>
      </c>
      <c r="R50" s="25">
        <v>5.19</v>
      </c>
      <c r="S50" s="76">
        <v>23.55</v>
      </c>
      <c r="T50" s="76">
        <v>17.899999999999999</v>
      </c>
      <c r="U50" s="77">
        <v>60</v>
      </c>
      <c r="V50" s="75">
        <v>1.4</v>
      </c>
      <c r="W50" s="75">
        <v>1.06</v>
      </c>
      <c r="X50" s="75">
        <v>1</v>
      </c>
      <c r="Y50" s="75">
        <v>37</v>
      </c>
      <c r="Z50" s="19">
        <v>0.27</v>
      </c>
      <c r="AA50" s="19">
        <v>4.03</v>
      </c>
      <c r="AB50" s="19">
        <v>1.49</v>
      </c>
      <c r="AC50" s="20">
        <f t="shared" si="36"/>
        <v>135.49647482014387</v>
      </c>
      <c r="AD50" s="20">
        <f t="shared" si="37"/>
        <v>104.19759979401704</v>
      </c>
      <c r="AE50" s="133" t="s">
        <v>73</v>
      </c>
      <c r="AF50" s="16"/>
      <c r="AG50" s="21">
        <f t="shared" si="45"/>
        <v>348</v>
      </c>
      <c r="AH50" s="8">
        <f t="shared" si="46"/>
        <v>0.77586206896551724</v>
      </c>
      <c r="AI50" s="22">
        <v>45718</v>
      </c>
      <c r="AJ50" s="16">
        <v>4</v>
      </c>
      <c r="AK50" s="7">
        <f t="shared" si="38"/>
        <v>66.906474820143885</v>
      </c>
      <c r="AL50" s="8">
        <f>4*R50</f>
        <v>20.76</v>
      </c>
      <c r="AM50" s="8">
        <f t="shared" si="39"/>
        <v>47.48</v>
      </c>
      <c r="AN50" s="19">
        <f t="shared" si="48"/>
        <v>-4.6500000000000021</v>
      </c>
      <c r="AO50" s="19">
        <v>5</v>
      </c>
      <c r="AP50" s="20">
        <f t="shared" si="42"/>
        <v>135.49647482014387</v>
      </c>
      <c r="AQ50" s="20">
        <f t="shared" si="43"/>
        <v>104.19759979401704</v>
      </c>
    </row>
    <row r="51" spans="1:43" x14ac:dyDescent="0.25">
      <c r="A51" s="16">
        <v>6</v>
      </c>
      <c r="B51" s="70" t="s">
        <v>89</v>
      </c>
      <c r="C51" s="21">
        <v>1001165</v>
      </c>
      <c r="D51" s="16" t="s">
        <v>86</v>
      </c>
      <c r="E51" s="16"/>
      <c r="F51" s="16" t="s">
        <v>64</v>
      </c>
      <c r="G51" s="71">
        <v>45375</v>
      </c>
      <c r="H51" s="16" t="s">
        <v>90</v>
      </c>
      <c r="I51" s="72">
        <v>106</v>
      </c>
      <c r="J51" s="73">
        <v>266</v>
      </c>
      <c r="K51" s="17">
        <f t="shared" si="33"/>
        <v>160</v>
      </c>
      <c r="L51" s="8">
        <f t="shared" si="34"/>
        <v>1.1510791366906474</v>
      </c>
      <c r="M51" s="8">
        <f t="shared" si="35"/>
        <v>111.75525598938324</v>
      </c>
      <c r="N51" s="8">
        <f t="shared" si="44"/>
        <v>0.77551020408163263</v>
      </c>
      <c r="O51" s="19">
        <v>21.58</v>
      </c>
      <c r="P51" s="74">
        <v>0.6</v>
      </c>
      <c r="Q51" s="25">
        <v>12.91</v>
      </c>
      <c r="R51" s="25">
        <v>5.58</v>
      </c>
      <c r="S51" s="81">
        <v>24.6</v>
      </c>
      <c r="T51" s="76">
        <v>23.55</v>
      </c>
      <c r="U51" s="77">
        <v>60</v>
      </c>
      <c r="V51" s="75">
        <v>1.3</v>
      </c>
      <c r="W51" s="75">
        <v>1.36</v>
      </c>
      <c r="X51" s="75">
        <v>1</v>
      </c>
      <c r="Y51" s="75">
        <v>38.5</v>
      </c>
      <c r="Z51" s="19">
        <v>0.28000000000000003</v>
      </c>
      <c r="AA51" s="19">
        <v>3.31</v>
      </c>
      <c r="AB51" s="19">
        <v>1.25</v>
      </c>
      <c r="AC51" s="20">
        <f t="shared" si="36"/>
        <v>134.76724820143886</v>
      </c>
      <c r="AD51" s="20">
        <f t="shared" si="37"/>
        <v>103.63682016136732</v>
      </c>
      <c r="AE51" s="133" t="s">
        <v>73</v>
      </c>
      <c r="AF51" s="16"/>
      <c r="AG51" s="21">
        <f t="shared" si="45"/>
        <v>343</v>
      </c>
      <c r="AH51" s="8">
        <f t="shared" si="46"/>
        <v>0.77551020408163263</v>
      </c>
      <c r="AI51" s="22">
        <v>45718</v>
      </c>
      <c r="AJ51" s="16">
        <v>6</v>
      </c>
      <c r="AK51" s="7">
        <f t="shared" si="38"/>
        <v>69.064748201438846</v>
      </c>
      <c r="AL51" s="8">
        <v>22</v>
      </c>
      <c r="AM51" s="8">
        <f t="shared" si="39"/>
        <v>51.64</v>
      </c>
      <c r="AN51" s="19">
        <v>-6</v>
      </c>
      <c r="AO51" s="19">
        <f t="shared" ref="AO51:AO58" si="49">(22-T51)*1.25</f>
        <v>-1.9375000000000009</v>
      </c>
      <c r="AP51" s="20">
        <f t="shared" si="42"/>
        <v>134.76724820143886</v>
      </c>
      <c r="AQ51" s="20">
        <f t="shared" si="43"/>
        <v>103.63682016136732</v>
      </c>
    </row>
    <row r="52" spans="1:43" x14ac:dyDescent="0.25">
      <c r="A52" s="16">
        <v>86</v>
      </c>
      <c r="B52" s="70" t="s">
        <v>91</v>
      </c>
      <c r="C52" s="16">
        <v>1001254</v>
      </c>
      <c r="D52" s="16" t="s">
        <v>92</v>
      </c>
      <c r="E52" s="16"/>
      <c r="F52" s="16" t="s">
        <v>64</v>
      </c>
      <c r="G52" s="71">
        <v>45402</v>
      </c>
      <c r="H52" s="16" t="s">
        <v>69</v>
      </c>
      <c r="I52" s="72">
        <v>87</v>
      </c>
      <c r="J52" s="73">
        <v>228</v>
      </c>
      <c r="K52" s="17">
        <f t="shared" si="33"/>
        <v>141</v>
      </c>
      <c r="L52" s="8">
        <f t="shared" si="34"/>
        <v>1.014388489208633</v>
      </c>
      <c r="M52" s="8">
        <f t="shared" si="35"/>
        <v>98.484319340643978</v>
      </c>
      <c r="N52" s="8">
        <f t="shared" ref="N52:N55" si="50">J52/AG52</f>
        <v>0.72151898734177211</v>
      </c>
      <c r="O52" s="19">
        <v>19.48</v>
      </c>
      <c r="P52" s="74">
        <v>0.61</v>
      </c>
      <c r="Q52" s="25">
        <v>11.83</v>
      </c>
      <c r="R52" s="25">
        <v>5.32</v>
      </c>
      <c r="S52" s="25">
        <v>22.1</v>
      </c>
      <c r="T52" s="8">
        <v>19.8</v>
      </c>
      <c r="U52" s="16">
        <v>62</v>
      </c>
      <c r="V52" s="75">
        <v>1</v>
      </c>
      <c r="W52" s="75">
        <v>1.28</v>
      </c>
      <c r="X52" s="75">
        <v>1</v>
      </c>
      <c r="Y52" s="75">
        <v>33</v>
      </c>
      <c r="Z52" s="19">
        <v>0.21</v>
      </c>
      <c r="AA52" s="19">
        <v>3.45</v>
      </c>
      <c r="AB52" s="19">
        <v>1.52</v>
      </c>
      <c r="AC52" s="20">
        <f t="shared" si="36"/>
        <v>131.91330935251796</v>
      </c>
      <c r="AD52" s="20">
        <f t="shared" si="37"/>
        <v>101.44212411181188</v>
      </c>
      <c r="AE52" s="133" t="s">
        <v>78</v>
      </c>
      <c r="AF52" s="16"/>
      <c r="AG52" s="21">
        <f t="shared" ref="AG52:AG55" si="51">AI52-G52</f>
        <v>316</v>
      </c>
      <c r="AH52" s="8">
        <f t="shared" ref="AH52:AH55" si="52">J52/AG52</f>
        <v>0.72151898734177211</v>
      </c>
      <c r="AI52" s="22">
        <v>45718</v>
      </c>
      <c r="AJ52" s="16">
        <v>86</v>
      </c>
      <c r="AK52" s="7">
        <f t="shared" si="38"/>
        <v>60.86330935251798</v>
      </c>
      <c r="AL52" s="8">
        <f>4*R52</f>
        <v>21.28</v>
      </c>
      <c r="AM52" s="8">
        <f t="shared" si="39"/>
        <v>47.32</v>
      </c>
      <c r="AN52" s="19">
        <f t="shared" ref="AN52:AN53" si="53">(22-S52)*3</f>
        <v>-0.30000000000000426</v>
      </c>
      <c r="AO52" s="19">
        <f t="shared" si="49"/>
        <v>2.7499999999999991</v>
      </c>
      <c r="AP52" s="20">
        <f t="shared" ref="AP52:AP65" si="54">SUM(AK52:AO52)</f>
        <v>131.91330935251796</v>
      </c>
      <c r="AQ52" s="20">
        <f t="shared" si="43"/>
        <v>101.44212411181188</v>
      </c>
    </row>
    <row r="53" spans="1:43" x14ac:dyDescent="0.25">
      <c r="A53" s="16">
        <v>26</v>
      </c>
      <c r="B53" s="70"/>
      <c r="C53" s="16">
        <v>1001292</v>
      </c>
      <c r="D53" s="16">
        <v>3599</v>
      </c>
      <c r="E53" s="16"/>
      <c r="F53" s="16" t="s">
        <v>75</v>
      </c>
      <c r="G53" s="71">
        <v>45218</v>
      </c>
      <c r="H53" s="16" t="s">
        <v>72</v>
      </c>
      <c r="I53" s="72">
        <v>139</v>
      </c>
      <c r="J53" s="73">
        <v>269</v>
      </c>
      <c r="K53" s="17">
        <f t="shared" si="33"/>
        <v>130</v>
      </c>
      <c r="L53" s="8">
        <f t="shared" si="34"/>
        <v>0.93525179856115104</v>
      </c>
      <c r="M53" s="8">
        <f t="shared" si="35"/>
        <v>90.801145491373887</v>
      </c>
      <c r="N53" s="8">
        <f t="shared" si="50"/>
        <v>0.53800000000000003</v>
      </c>
      <c r="O53" s="19">
        <v>21.69</v>
      </c>
      <c r="P53" s="74">
        <v>0.53</v>
      </c>
      <c r="Q53" s="25">
        <v>11.45</v>
      </c>
      <c r="R53" s="25">
        <v>5.3</v>
      </c>
      <c r="S53" s="76">
        <v>20.45</v>
      </c>
      <c r="T53" s="76">
        <v>18.7</v>
      </c>
      <c r="U53" s="16">
        <v>70</v>
      </c>
      <c r="V53" s="75">
        <v>1.4</v>
      </c>
      <c r="W53" s="75">
        <v>1.0900000000000001</v>
      </c>
      <c r="X53" s="75">
        <v>1</v>
      </c>
      <c r="Y53" s="75">
        <v>39.5</v>
      </c>
      <c r="Z53" s="19">
        <v>0.3</v>
      </c>
      <c r="AA53" s="19">
        <v>3.35</v>
      </c>
      <c r="AB53" s="19">
        <v>1.25</v>
      </c>
      <c r="AC53" s="20">
        <f t="shared" si="36"/>
        <v>131.89010791366908</v>
      </c>
      <c r="AD53" s="20">
        <f t="shared" si="37"/>
        <v>101.42428206652599</v>
      </c>
      <c r="AE53" s="133" t="s">
        <v>93</v>
      </c>
      <c r="AF53" s="16"/>
      <c r="AG53" s="21">
        <f t="shared" si="51"/>
        <v>500</v>
      </c>
      <c r="AH53" s="8">
        <f t="shared" si="52"/>
        <v>0.53800000000000003</v>
      </c>
      <c r="AI53" s="22">
        <v>45718</v>
      </c>
      <c r="AJ53" s="16">
        <v>26</v>
      </c>
      <c r="AK53" s="7">
        <f t="shared" si="38"/>
        <v>56.115107913669064</v>
      </c>
      <c r="AL53" s="8">
        <f>4*R53</f>
        <v>21.2</v>
      </c>
      <c r="AM53" s="8">
        <f t="shared" si="39"/>
        <v>45.8</v>
      </c>
      <c r="AN53" s="19">
        <f t="shared" si="53"/>
        <v>4.6500000000000021</v>
      </c>
      <c r="AO53" s="19">
        <f t="shared" si="49"/>
        <v>4.1250000000000009</v>
      </c>
      <c r="AP53" s="20">
        <f t="shared" si="54"/>
        <v>131.89010791366908</v>
      </c>
      <c r="AQ53" s="20">
        <f t="shared" si="43"/>
        <v>101.42428206652599</v>
      </c>
    </row>
    <row r="54" spans="1:43" x14ac:dyDescent="0.25">
      <c r="A54" s="16">
        <v>28</v>
      </c>
      <c r="B54" s="70"/>
      <c r="C54" s="16">
        <v>1001289</v>
      </c>
      <c r="D54" s="16">
        <v>3599</v>
      </c>
      <c r="E54" s="16"/>
      <c r="F54" s="16" t="s">
        <v>75</v>
      </c>
      <c r="G54" s="71">
        <v>45205</v>
      </c>
      <c r="H54" s="16" t="s">
        <v>72</v>
      </c>
      <c r="I54" s="72">
        <v>151.5</v>
      </c>
      <c r="J54" s="73">
        <v>283</v>
      </c>
      <c r="K54" s="17">
        <f t="shared" si="33"/>
        <v>131.5</v>
      </c>
      <c r="L54" s="8">
        <f t="shared" si="34"/>
        <v>0.9460431654676259</v>
      </c>
      <c r="M54" s="8">
        <f t="shared" si="35"/>
        <v>91.848851016274352</v>
      </c>
      <c r="N54" s="8">
        <f t="shared" si="50"/>
        <v>0.55165692007797273</v>
      </c>
      <c r="O54" s="19">
        <v>20.48</v>
      </c>
      <c r="P54" s="74">
        <v>0.52</v>
      </c>
      <c r="Q54" s="25">
        <v>10.66</v>
      </c>
      <c r="R54" s="25">
        <v>5.04</v>
      </c>
      <c r="S54" s="76">
        <v>19.8</v>
      </c>
      <c r="T54" s="76">
        <v>19.5</v>
      </c>
      <c r="U54" s="16">
        <v>70</v>
      </c>
      <c r="V54" s="75">
        <v>2.1</v>
      </c>
      <c r="W54" s="75">
        <v>1.1599999999999999</v>
      </c>
      <c r="X54" s="75">
        <v>1</v>
      </c>
      <c r="Y54" s="75">
        <v>38</v>
      </c>
      <c r="Z54" s="19">
        <v>0.26</v>
      </c>
      <c r="AA54" s="19">
        <v>3.62</v>
      </c>
      <c r="AB54" s="19">
        <v>1.28</v>
      </c>
      <c r="AC54" s="20">
        <f t="shared" si="36"/>
        <v>129.28758992805754</v>
      </c>
      <c r="AD54" s="20">
        <f t="shared" si="37"/>
        <v>99.422930165072927</v>
      </c>
      <c r="AE54" s="133" t="s">
        <v>93</v>
      </c>
      <c r="AF54" s="16"/>
      <c r="AG54" s="21">
        <f t="shared" si="51"/>
        <v>513</v>
      </c>
      <c r="AH54" s="8">
        <f t="shared" si="52"/>
        <v>0.55165692007797273</v>
      </c>
      <c r="AI54" s="22">
        <v>45718</v>
      </c>
      <c r="AJ54" s="16">
        <v>28</v>
      </c>
      <c r="AK54" s="7">
        <f t="shared" si="38"/>
        <v>56.762589928057551</v>
      </c>
      <c r="AL54" s="8">
        <f t="shared" ref="AL54:AL55" si="55">4*R54</f>
        <v>20.16</v>
      </c>
      <c r="AM54" s="8">
        <f t="shared" si="39"/>
        <v>42.64</v>
      </c>
      <c r="AN54" s="19">
        <f>(22-S54)*3</f>
        <v>6.5999999999999979</v>
      </c>
      <c r="AO54" s="19">
        <f t="shared" si="49"/>
        <v>3.125</v>
      </c>
      <c r="AP54" s="20">
        <f t="shared" si="54"/>
        <v>129.28758992805754</v>
      </c>
      <c r="AQ54" s="20">
        <f t="shared" si="43"/>
        <v>99.422930165072927</v>
      </c>
    </row>
    <row r="55" spans="1:43" x14ac:dyDescent="0.25">
      <c r="A55" s="16">
        <v>13</v>
      </c>
      <c r="B55" s="70" t="s">
        <v>94</v>
      </c>
      <c r="C55" s="70" t="s">
        <v>95</v>
      </c>
      <c r="D55" s="79" t="s">
        <v>81</v>
      </c>
      <c r="E55" s="16" t="s">
        <v>74</v>
      </c>
      <c r="F55" s="16" t="s">
        <v>64</v>
      </c>
      <c r="G55" s="71">
        <v>45377</v>
      </c>
      <c r="H55" s="16" t="s">
        <v>71</v>
      </c>
      <c r="I55" s="72">
        <v>125</v>
      </c>
      <c r="J55" s="80">
        <v>270</v>
      </c>
      <c r="K55" s="17">
        <f t="shared" si="33"/>
        <v>145</v>
      </c>
      <c r="L55" s="8">
        <f t="shared" si="34"/>
        <v>1.0431654676258992</v>
      </c>
      <c r="M55" s="8">
        <f t="shared" si="35"/>
        <v>101.27820074037857</v>
      </c>
      <c r="N55" s="8">
        <f t="shared" si="50"/>
        <v>0.7917888563049853</v>
      </c>
      <c r="O55" s="19">
        <v>17.7</v>
      </c>
      <c r="P55" s="74">
        <v>0.65</v>
      </c>
      <c r="Q55" s="25">
        <v>11.47</v>
      </c>
      <c r="R55" s="25">
        <v>4.96</v>
      </c>
      <c r="S55" s="76">
        <v>22.3</v>
      </c>
      <c r="T55" s="76">
        <v>23.25</v>
      </c>
      <c r="U55" s="16">
        <v>62</v>
      </c>
      <c r="V55" s="78">
        <v>2.8</v>
      </c>
      <c r="W55" s="75">
        <v>1.03</v>
      </c>
      <c r="X55" s="75">
        <v>2</v>
      </c>
      <c r="Y55" s="75">
        <v>35</v>
      </c>
      <c r="Z55" s="19">
        <v>0.32</v>
      </c>
      <c r="AA55" s="19">
        <v>4.08</v>
      </c>
      <c r="AB55" s="19">
        <v>1.51</v>
      </c>
      <c r="AC55" s="20">
        <f t="shared" si="36"/>
        <v>125.84742805755394</v>
      </c>
      <c r="AD55" s="20">
        <f t="shared" si="37"/>
        <v>96.777425104626289</v>
      </c>
      <c r="AE55" s="133" t="s">
        <v>82</v>
      </c>
      <c r="AF55" s="16"/>
      <c r="AG55" s="21">
        <f t="shared" si="51"/>
        <v>341</v>
      </c>
      <c r="AH55" s="8">
        <f t="shared" si="52"/>
        <v>0.7917888563049853</v>
      </c>
      <c r="AI55" s="22">
        <v>45718</v>
      </c>
      <c r="AJ55" s="16">
        <v>13</v>
      </c>
      <c r="AK55" s="7">
        <f t="shared" si="38"/>
        <v>62.589928057553955</v>
      </c>
      <c r="AL55" s="8">
        <f t="shared" si="55"/>
        <v>19.84</v>
      </c>
      <c r="AM55" s="8">
        <f t="shared" si="39"/>
        <v>45.88</v>
      </c>
      <c r="AN55" s="19">
        <f t="shared" ref="AN55" si="56">(22-S55)*3</f>
        <v>-0.90000000000000213</v>
      </c>
      <c r="AO55" s="19">
        <f t="shared" si="49"/>
        <v>-1.5625</v>
      </c>
      <c r="AP55" s="20">
        <f t="shared" si="54"/>
        <v>125.84742805755394</v>
      </c>
      <c r="AQ55" s="20">
        <f t="shared" si="43"/>
        <v>96.777425104626289</v>
      </c>
    </row>
    <row r="56" spans="1:43" x14ac:dyDescent="0.25">
      <c r="A56" s="16">
        <v>23</v>
      </c>
      <c r="B56" s="70" t="s">
        <v>106</v>
      </c>
      <c r="C56" s="70" t="s">
        <v>107</v>
      </c>
      <c r="D56" s="16" t="s">
        <v>105</v>
      </c>
      <c r="E56" s="16"/>
      <c r="F56" s="16" t="s">
        <v>64</v>
      </c>
      <c r="G56" s="71">
        <v>45421</v>
      </c>
      <c r="H56" s="16" t="s">
        <v>65</v>
      </c>
      <c r="I56" s="72">
        <v>61.5</v>
      </c>
      <c r="J56" s="73">
        <v>187</v>
      </c>
      <c r="K56" s="17">
        <f t="shared" si="33"/>
        <v>125.5</v>
      </c>
      <c r="L56" s="8">
        <f t="shared" si="34"/>
        <v>0.90287769784172667</v>
      </c>
      <c r="M56" s="8">
        <f t="shared" si="35"/>
        <v>87.658028916672492</v>
      </c>
      <c r="N56" s="8">
        <f t="shared" ref="N56:N58" si="57">J56/AG56</f>
        <v>0.62962962962962965</v>
      </c>
      <c r="O56" s="19">
        <v>17.54</v>
      </c>
      <c r="P56" s="74">
        <v>0.67</v>
      </c>
      <c r="Q56" s="25">
        <v>11.69</v>
      </c>
      <c r="R56" s="25">
        <v>5.32</v>
      </c>
      <c r="S56" s="76">
        <v>21.65</v>
      </c>
      <c r="T56" s="76">
        <v>22.5</v>
      </c>
      <c r="U56" s="77">
        <v>64</v>
      </c>
      <c r="V56" s="75">
        <v>1.4</v>
      </c>
      <c r="W56" s="75">
        <v>1.3</v>
      </c>
      <c r="X56" s="75">
        <v>1</v>
      </c>
      <c r="Y56" s="75">
        <v>33</v>
      </c>
      <c r="Z56" s="19">
        <v>0.2</v>
      </c>
      <c r="AA56" s="19">
        <v>2.62</v>
      </c>
      <c r="AB56" s="19">
        <v>1.4</v>
      </c>
      <c r="AC56" s="20">
        <f t="shared" si="36"/>
        <v>122.63766187050362</v>
      </c>
      <c r="AD56" s="20">
        <f t="shared" si="37"/>
        <v>94.309095703181839</v>
      </c>
      <c r="AE56" s="133" t="s">
        <v>70</v>
      </c>
      <c r="AF56" s="16"/>
      <c r="AG56" s="21">
        <f t="shared" ref="AG56:AG58" si="58">AI56-G56</f>
        <v>297</v>
      </c>
      <c r="AH56" s="8">
        <f t="shared" ref="AH56:AH58" si="59">J56/AG56</f>
        <v>0.62962962962962965</v>
      </c>
      <c r="AI56" s="22">
        <v>45718</v>
      </c>
      <c r="AJ56" s="16">
        <v>23</v>
      </c>
      <c r="AK56" s="7">
        <f t="shared" si="38"/>
        <v>54.172661870503603</v>
      </c>
      <c r="AL56" s="8">
        <f t="shared" ref="AL56:AL58" si="60">4*R56</f>
        <v>21.28</v>
      </c>
      <c r="AM56" s="8">
        <f t="shared" si="39"/>
        <v>46.76</v>
      </c>
      <c r="AN56" s="19">
        <f t="shared" ref="AN56:AN57" si="61">(22-S56)*3</f>
        <v>1.0500000000000043</v>
      </c>
      <c r="AO56" s="19">
        <f t="shared" si="49"/>
        <v>-0.625</v>
      </c>
      <c r="AP56" s="20">
        <f t="shared" si="54"/>
        <v>122.63766187050362</v>
      </c>
      <c r="AQ56" s="20">
        <f t="shared" si="43"/>
        <v>94.309095703181839</v>
      </c>
    </row>
    <row r="57" spans="1:43" x14ac:dyDescent="0.25">
      <c r="A57" s="16">
        <v>30</v>
      </c>
      <c r="B57" s="70"/>
      <c r="C57" s="16">
        <v>1001290</v>
      </c>
      <c r="D57" s="16">
        <v>4036</v>
      </c>
      <c r="E57" s="16"/>
      <c r="F57" s="16" t="s">
        <v>64</v>
      </c>
      <c r="G57" s="71">
        <v>45212</v>
      </c>
      <c r="H57" s="16" t="s">
        <v>71</v>
      </c>
      <c r="I57" s="72">
        <v>158</v>
      </c>
      <c r="J57" s="73">
        <v>303</v>
      </c>
      <c r="K57" s="17">
        <f t="shared" si="33"/>
        <v>145</v>
      </c>
      <c r="L57" s="8">
        <f t="shared" si="34"/>
        <v>1.0431654676258992</v>
      </c>
      <c r="M57" s="8">
        <f t="shared" si="35"/>
        <v>101.27820074037857</v>
      </c>
      <c r="N57" s="8">
        <f t="shared" si="57"/>
        <v>0.59881422924901184</v>
      </c>
      <c r="O57" s="19">
        <v>20.32</v>
      </c>
      <c r="P57" s="74">
        <v>0.45</v>
      </c>
      <c r="Q57" s="25">
        <v>9.1999999999999993</v>
      </c>
      <c r="R57" s="25">
        <v>4.21</v>
      </c>
      <c r="S57" s="76">
        <v>20.6</v>
      </c>
      <c r="T57" s="76">
        <v>20.9</v>
      </c>
      <c r="U57" s="77">
        <v>64</v>
      </c>
      <c r="V57" s="75">
        <v>1</v>
      </c>
      <c r="W57" s="75">
        <v>1</v>
      </c>
      <c r="X57" s="75">
        <v>1</v>
      </c>
      <c r="Y57" s="75">
        <v>37.5</v>
      </c>
      <c r="Z57" s="19">
        <v>0.25</v>
      </c>
      <c r="AA57" s="19">
        <v>4.3499999999999996</v>
      </c>
      <c r="AB57" s="19">
        <v>1.44</v>
      </c>
      <c r="AC57" s="20">
        <f t="shared" si="36"/>
        <v>121.80492805755395</v>
      </c>
      <c r="AD57" s="20">
        <f t="shared" si="37"/>
        <v>93.668718418888275</v>
      </c>
      <c r="AE57" s="133" t="s">
        <v>93</v>
      </c>
      <c r="AF57" s="16"/>
      <c r="AG57" s="21">
        <f t="shared" si="58"/>
        <v>506</v>
      </c>
      <c r="AH57" s="8">
        <f t="shared" si="59"/>
        <v>0.59881422924901184</v>
      </c>
      <c r="AI57" s="22">
        <v>45718</v>
      </c>
      <c r="AJ57" s="16">
        <v>30</v>
      </c>
      <c r="AK57" s="7">
        <f t="shared" si="38"/>
        <v>62.589928057553955</v>
      </c>
      <c r="AL57" s="8">
        <f t="shared" si="60"/>
        <v>16.84</v>
      </c>
      <c r="AM57" s="8">
        <f t="shared" si="39"/>
        <v>36.799999999999997</v>
      </c>
      <c r="AN57" s="19">
        <f t="shared" si="61"/>
        <v>4.1999999999999957</v>
      </c>
      <c r="AO57" s="19">
        <f t="shared" si="49"/>
        <v>1.3750000000000018</v>
      </c>
      <c r="AP57" s="20">
        <f t="shared" si="54"/>
        <v>121.80492805755395</v>
      </c>
      <c r="AQ57" s="20">
        <f t="shared" si="43"/>
        <v>93.668718418888275</v>
      </c>
    </row>
    <row r="58" spans="1:43" x14ac:dyDescent="0.25">
      <c r="A58" s="16">
        <v>21</v>
      </c>
      <c r="B58" s="70" t="s">
        <v>87</v>
      </c>
      <c r="C58" s="70" t="s">
        <v>88</v>
      </c>
      <c r="D58" s="16" t="s">
        <v>68</v>
      </c>
      <c r="E58" s="16"/>
      <c r="F58" s="16" t="s">
        <v>64</v>
      </c>
      <c r="G58" s="71">
        <v>45307</v>
      </c>
      <c r="H58" s="16" t="s">
        <v>69</v>
      </c>
      <c r="I58" s="72">
        <v>114</v>
      </c>
      <c r="J58" s="73">
        <v>256</v>
      </c>
      <c r="K58" s="17">
        <f t="shared" si="33"/>
        <v>142</v>
      </c>
      <c r="L58" s="8">
        <f t="shared" si="34"/>
        <v>1.0215827338129497</v>
      </c>
      <c r="M58" s="8">
        <f t="shared" si="35"/>
        <v>99.18278969057765</v>
      </c>
      <c r="N58" s="8">
        <f t="shared" si="57"/>
        <v>0.62287104622871048</v>
      </c>
      <c r="O58" s="19">
        <v>24.63</v>
      </c>
      <c r="P58" s="74">
        <v>0.47</v>
      </c>
      <c r="Q58" s="25">
        <v>11.69</v>
      </c>
      <c r="R58" s="25">
        <v>4.24</v>
      </c>
      <c r="S58" s="81">
        <v>25.1</v>
      </c>
      <c r="T58" s="76">
        <v>20</v>
      </c>
      <c r="U58" s="77">
        <v>58</v>
      </c>
      <c r="V58" s="75">
        <v>1</v>
      </c>
      <c r="W58" s="75">
        <v>1.85</v>
      </c>
      <c r="X58" s="75">
        <v>1</v>
      </c>
      <c r="Y58" s="75">
        <v>35</v>
      </c>
      <c r="Z58" s="19">
        <v>0.3</v>
      </c>
      <c r="AA58" s="19">
        <v>3.79</v>
      </c>
      <c r="AB58" s="19">
        <v>1.48</v>
      </c>
      <c r="AC58" s="20">
        <f t="shared" si="36"/>
        <v>121.51496402877697</v>
      </c>
      <c r="AD58" s="20">
        <f t="shared" si="37"/>
        <v>93.445734345942697</v>
      </c>
      <c r="AE58" s="133" t="s">
        <v>70</v>
      </c>
      <c r="AF58" s="16"/>
      <c r="AG58" s="21">
        <f t="shared" si="58"/>
        <v>411</v>
      </c>
      <c r="AH58" s="8">
        <f t="shared" si="59"/>
        <v>0.62287104622871048</v>
      </c>
      <c r="AI58" s="22">
        <v>45718</v>
      </c>
      <c r="AJ58" s="16">
        <v>21</v>
      </c>
      <c r="AK58" s="7">
        <f t="shared" si="38"/>
        <v>61.294964028776981</v>
      </c>
      <c r="AL58" s="8">
        <f t="shared" si="60"/>
        <v>16.96</v>
      </c>
      <c r="AM58" s="8">
        <f t="shared" si="39"/>
        <v>46.76</v>
      </c>
      <c r="AN58" s="19">
        <v>-6</v>
      </c>
      <c r="AO58" s="19">
        <f t="shared" si="49"/>
        <v>2.5</v>
      </c>
      <c r="AP58" s="20">
        <f t="shared" si="54"/>
        <v>121.51496402877697</v>
      </c>
      <c r="AQ58" s="20">
        <f t="shared" si="43"/>
        <v>93.445734345942697</v>
      </c>
    </row>
    <row r="59" spans="1:43" x14ac:dyDescent="0.25">
      <c r="A59" s="16">
        <v>85</v>
      </c>
      <c r="B59" s="70" t="s">
        <v>96</v>
      </c>
      <c r="C59" s="16">
        <v>1001246</v>
      </c>
      <c r="D59" s="16" t="s">
        <v>97</v>
      </c>
      <c r="E59" s="16"/>
      <c r="F59" s="16" t="s">
        <v>64</v>
      </c>
      <c r="G59" s="71">
        <v>45392</v>
      </c>
      <c r="H59" s="16" t="s">
        <v>69</v>
      </c>
      <c r="I59" s="72">
        <v>88</v>
      </c>
      <c r="J59" s="73">
        <v>215</v>
      </c>
      <c r="K59" s="17">
        <f t="shared" ref="K59:K65" si="62">J59-I59</f>
        <v>127</v>
      </c>
      <c r="L59" s="8">
        <f t="shared" ref="L59:L65" si="63">K59/139</f>
        <v>0.91366906474820142</v>
      </c>
      <c r="M59" s="8">
        <f t="shared" ref="M59:M65" si="64">(L59/1.03)*100</f>
        <v>88.705734441572943</v>
      </c>
      <c r="N59" s="8">
        <f t="shared" ref="N59:N63" si="65">J59/AG59</f>
        <v>0.6595092024539877</v>
      </c>
      <c r="O59" s="19">
        <v>14.76</v>
      </c>
      <c r="P59" s="74">
        <v>0.61</v>
      </c>
      <c r="Q59" s="25">
        <v>9</v>
      </c>
      <c r="R59" s="25">
        <v>4.42</v>
      </c>
      <c r="S59" s="25">
        <v>21</v>
      </c>
      <c r="T59" s="8">
        <v>16.600000000000001</v>
      </c>
      <c r="U59" s="16">
        <v>64</v>
      </c>
      <c r="V59" s="75">
        <v>1.4</v>
      </c>
      <c r="W59" s="75">
        <v>1.1299999999999999</v>
      </c>
      <c r="X59" s="75">
        <v>1</v>
      </c>
      <c r="Y59" s="75">
        <v>30.5</v>
      </c>
      <c r="Z59" s="19">
        <v>0.25</v>
      </c>
      <c r="AA59" s="19">
        <v>3.26</v>
      </c>
      <c r="AB59" s="19">
        <v>1.52</v>
      </c>
      <c r="AC59" s="20">
        <f t="shared" ref="AC59:AC65" si="66">SUM(AK59:AO59)</f>
        <v>116.50014388489208</v>
      </c>
      <c r="AD59" s="20">
        <f t="shared" ref="AD59:AD65" si="67">(AC59/130.038)*100</f>
        <v>89.589307652295531</v>
      </c>
      <c r="AE59" s="133" t="s">
        <v>78</v>
      </c>
      <c r="AF59" s="16"/>
      <c r="AG59" s="21">
        <f t="shared" ref="AG59:AG63" si="68">AI59-G59</f>
        <v>326</v>
      </c>
      <c r="AH59" s="8">
        <f t="shared" ref="AH59:AH63" si="69">J59/AG59</f>
        <v>0.6595092024539877</v>
      </c>
      <c r="AI59" s="22">
        <v>45718</v>
      </c>
      <c r="AJ59" s="16">
        <v>85</v>
      </c>
      <c r="AK59" s="7">
        <f t="shared" ref="AK59:AK66" si="70">L59*60</f>
        <v>54.820143884892083</v>
      </c>
      <c r="AL59" s="8">
        <f t="shared" ref="AL59:AL65" si="71">4*R59</f>
        <v>17.68</v>
      </c>
      <c r="AM59" s="8">
        <f t="shared" ref="AM59:AM65" si="72">4*Q59</f>
        <v>36</v>
      </c>
      <c r="AN59" s="19">
        <f>(22-S59)*3</f>
        <v>3</v>
      </c>
      <c r="AO59" s="19">
        <v>5</v>
      </c>
      <c r="AP59" s="20">
        <f t="shared" si="54"/>
        <v>116.50014388489208</v>
      </c>
      <c r="AQ59" s="20">
        <f t="shared" ref="AQ59:AQ65" si="73">(AP59/130.038)*100</f>
        <v>89.589307652295531</v>
      </c>
    </row>
    <row r="60" spans="1:43" x14ac:dyDescent="0.25">
      <c r="A60" s="16">
        <v>84</v>
      </c>
      <c r="B60" s="70" t="s">
        <v>98</v>
      </c>
      <c r="C60" s="16">
        <v>1001247</v>
      </c>
      <c r="D60" s="16" t="s">
        <v>97</v>
      </c>
      <c r="E60" s="16"/>
      <c r="F60" s="16" t="s">
        <v>64</v>
      </c>
      <c r="G60" s="71">
        <v>45392</v>
      </c>
      <c r="H60" s="16" t="s">
        <v>69</v>
      </c>
      <c r="I60" s="72">
        <v>93.5</v>
      </c>
      <c r="J60" s="73">
        <v>217</v>
      </c>
      <c r="K60" s="17">
        <f t="shared" si="62"/>
        <v>123.5</v>
      </c>
      <c r="L60" s="8">
        <f t="shared" si="63"/>
        <v>0.88848920863309355</v>
      </c>
      <c r="M60" s="8">
        <f t="shared" si="64"/>
        <v>86.261088216805192</v>
      </c>
      <c r="N60" s="8">
        <f t="shared" si="65"/>
        <v>0.66564417177914115</v>
      </c>
      <c r="O60" s="19">
        <v>14.97</v>
      </c>
      <c r="P60" s="74">
        <v>0.66</v>
      </c>
      <c r="Q60" s="25">
        <v>9.85</v>
      </c>
      <c r="R60" s="25">
        <v>4.57</v>
      </c>
      <c r="S60" s="25">
        <v>22.25</v>
      </c>
      <c r="T60" s="8">
        <v>16.649999999999999</v>
      </c>
      <c r="U60" s="16">
        <v>62</v>
      </c>
      <c r="V60" s="75">
        <v>1.5</v>
      </c>
      <c r="W60" s="75">
        <v>1.1499999999999999</v>
      </c>
      <c r="X60" s="75">
        <v>2</v>
      </c>
      <c r="Y60" s="75">
        <v>33</v>
      </c>
      <c r="Z60" s="19">
        <v>0.27</v>
      </c>
      <c r="AA60" s="19">
        <v>3.32</v>
      </c>
      <c r="AB60" s="19">
        <v>1.53</v>
      </c>
      <c r="AC60" s="20">
        <f t="shared" si="66"/>
        <v>115.23935251798562</v>
      </c>
      <c r="AD60" s="20">
        <f t="shared" si="67"/>
        <v>88.619751547997978</v>
      </c>
      <c r="AE60" s="133" t="s">
        <v>78</v>
      </c>
      <c r="AF60" s="16"/>
      <c r="AG60" s="21">
        <f t="shared" si="68"/>
        <v>326</v>
      </c>
      <c r="AH60" s="8">
        <f t="shared" si="69"/>
        <v>0.66564417177914115</v>
      </c>
      <c r="AI60" s="22">
        <v>45718</v>
      </c>
      <c r="AJ60" s="16">
        <v>84</v>
      </c>
      <c r="AK60" s="7">
        <f t="shared" si="70"/>
        <v>53.309352517985616</v>
      </c>
      <c r="AL60" s="8">
        <f t="shared" si="71"/>
        <v>18.28</v>
      </c>
      <c r="AM60" s="8">
        <f t="shared" si="72"/>
        <v>39.4</v>
      </c>
      <c r="AN60" s="19">
        <f>(22-S60)*3</f>
        <v>-0.75</v>
      </c>
      <c r="AO60" s="19">
        <v>5</v>
      </c>
      <c r="AP60" s="20">
        <f t="shared" si="54"/>
        <v>115.23935251798562</v>
      </c>
      <c r="AQ60" s="20">
        <f t="shared" si="73"/>
        <v>88.619751547997978</v>
      </c>
    </row>
    <row r="61" spans="1:43" x14ac:dyDescent="0.25">
      <c r="A61" s="16">
        <v>32</v>
      </c>
      <c r="B61" s="70" t="s">
        <v>99</v>
      </c>
      <c r="C61" s="70" t="s">
        <v>100</v>
      </c>
      <c r="D61" s="16" t="s">
        <v>101</v>
      </c>
      <c r="E61" s="16" t="s">
        <v>74</v>
      </c>
      <c r="F61" s="16" t="s">
        <v>64</v>
      </c>
      <c r="G61" s="71">
        <v>45413</v>
      </c>
      <c r="H61" s="16" t="s">
        <v>71</v>
      </c>
      <c r="I61" s="72">
        <v>110.5</v>
      </c>
      <c r="J61" s="73">
        <v>274</v>
      </c>
      <c r="K61" s="17">
        <f t="shared" si="62"/>
        <v>163.5</v>
      </c>
      <c r="L61" s="8">
        <f t="shared" si="63"/>
        <v>1.1762589928057554</v>
      </c>
      <c r="M61" s="8">
        <f t="shared" si="64"/>
        <v>114.19990221415102</v>
      </c>
      <c r="N61" s="8">
        <f t="shared" si="65"/>
        <v>0.89836065573770496</v>
      </c>
      <c r="O61" s="19">
        <v>17.489999999999998</v>
      </c>
      <c r="P61" s="74">
        <v>0.47</v>
      </c>
      <c r="Q61" s="24">
        <v>8.19</v>
      </c>
      <c r="R61" s="24">
        <v>3.64</v>
      </c>
      <c r="S61" s="76">
        <v>23.1</v>
      </c>
      <c r="T61" s="76">
        <v>22.1</v>
      </c>
      <c r="U61" s="16">
        <v>62</v>
      </c>
      <c r="V61" s="75">
        <v>1.2</v>
      </c>
      <c r="W61" s="75">
        <v>1.6</v>
      </c>
      <c r="X61" s="75">
        <v>1</v>
      </c>
      <c r="Y61" s="75">
        <v>35</v>
      </c>
      <c r="Z61" s="19">
        <v>0.21</v>
      </c>
      <c r="AA61" s="19">
        <v>5.08</v>
      </c>
      <c r="AB61" s="19">
        <v>1.86</v>
      </c>
      <c r="AC61" s="20">
        <f t="shared" si="66"/>
        <v>114.47053956834532</v>
      </c>
      <c r="AD61" s="20">
        <f t="shared" si="67"/>
        <v>88.028529790019306</v>
      </c>
      <c r="AE61" s="133" t="s">
        <v>102</v>
      </c>
      <c r="AF61" s="16"/>
      <c r="AG61" s="21">
        <f t="shared" si="68"/>
        <v>305</v>
      </c>
      <c r="AH61" s="8">
        <f t="shared" si="69"/>
        <v>0.89836065573770496</v>
      </c>
      <c r="AI61" s="22">
        <v>45718</v>
      </c>
      <c r="AJ61" s="16">
        <v>32</v>
      </c>
      <c r="AK61" s="7">
        <f t="shared" si="70"/>
        <v>70.57553956834532</v>
      </c>
      <c r="AL61" s="8">
        <f t="shared" si="71"/>
        <v>14.56</v>
      </c>
      <c r="AM61" s="8">
        <f t="shared" si="72"/>
        <v>32.76</v>
      </c>
      <c r="AN61" s="19">
        <f>(22-S61)*3</f>
        <v>-3.3000000000000043</v>
      </c>
      <c r="AO61" s="19">
        <f t="shared" ref="AO61:AO65" si="74">(22-T61)*1.25</f>
        <v>-0.12500000000000178</v>
      </c>
      <c r="AP61" s="20">
        <f t="shared" si="54"/>
        <v>114.47053956834532</v>
      </c>
      <c r="AQ61" s="20">
        <f t="shared" si="73"/>
        <v>88.028529790019306</v>
      </c>
    </row>
    <row r="62" spans="1:43" x14ac:dyDescent="0.25">
      <c r="A62" s="16">
        <v>25</v>
      </c>
      <c r="B62" s="70"/>
      <c r="C62" s="16">
        <v>1001293</v>
      </c>
      <c r="D62" s="16">
        <v>4036</v>
      </c>
      <c r="E62" s="16"/>
      <c r="F62" s="16" t="s">
        <v>75</v>
      </c>
      <c r="G62" s="71">
        <v>45224</v>
      </c>
      <c r="H62" s="16" t="s">
        <v>72</v>
      </c>
      <c r="I62" s="72">
        <v>137</v>
      </c>
      <c r="J62" s="73">
        <v>258</v>
      </c>
      <c r="K62" s="17">
        <f t="shared" si="62"/>
        <v>121</v>
      </c>
      <c r="L62" s="8">
        <f t="shared" si="63"/>
        <v>0.87050359712230219</v>
      </c>
      <c r="M62" s="8">
        <f t="shared" si="64"/>
        <v>84.514912341971083</v>
      </c>
      <c r="N62" s="8">
        <f t="shared" si="65"/>
        <v>0.52226720647773284</v>
      </c>
      <c r="O62" s="19">
        <v>21.22</v>
      </c>
      <c r="P62" s="74">
        <v>0.44</v>
      </c>
      <c r="Q62" s="25">
        <v>9.25</v>
      </c>
      <c r="R62" s="25">
        <v>4.42</v>
      </c>
      <c r="S62" s="76">
        <v>21</v>
      </c>
      <c r="T62" s="76">
        <v>19.45</v>
      </c>
      <c r="U62" s="77">
        <v>64</v>
      </c>
      <c r="V62" s="75">
        <v>1.1000000000000001</v>
      </c>
      <c r="W62" s="75">
        <v>1.38</v>
      </c>
      <c r="X62" s="75">
        <v>1</v>
      </c>
      <c r="Y62" s="75">
        <v>41.5</v>
      </c>
      <c r="Z62" s="19">
        <v>0.34</v>
      </c>
      <c r="AA62" s="19">
        <v>3.72</v>
      </c>
      <c r="AB62" s="19">
        <v>1.44</v>
      </c>
      <c r="AC62" s="20">
        <f t="shared" si="66"/>
        <v>113.09771582733813</v>
      </c>
      <c r="AD62" s="20">
        <f t="shared" si="67"/>
        <v>86.972820119763554</v>
      </c>
      <c r="AE62" s="133" t="s">
        <v>93</v>
      </c>
      <c r="AF62" s="16"/>
      <c r="AG62" s="21">
        <f t="shared" si="68"/>
        <v>494</v>
      </c>
      <c r="AH62" s="8">
        <f t="shared" si="69"/>
        <v>0.52226720647773284</v>
      </c>
      <c r="AI62" s="22">
        <v>45718</v>
      </c>
      <c r="AJ62" s="16">
        <v>25</v>
      </c>
      <c r="AK62" s="7">
        <f t="shared" si="70"/>
        <v>52.230215827338128</v>
      </c>
      <c r="AL62" s="8">
        <f t="shared" si="71"/>
        <v>17.68</v>
      </c>
      <c r="AM62" s="8">
        <f t="shared" si="72"/>
        <v>37</v>
      </c>
      <c r="AN62" s="19">
        <f>(22-S62)*3</f>
        <v>3</v>
      </c>
      <c r="AO62" s="19">
        <f t="shared" si="74"/>
        <v>3.1875000000000009</v>
      </c>
      <c r="AP62" s="20">
        <f t="shared" si="54"/>
        <v>113.09771582733813</v>
      </c>
      <c r="AQ62" s="20">
        <f t="shared" si="73"/>
        <v>86.972820119763554</v>
      </c>
    </row>
    <row r="63" spans="1:43" x14ac:dyDescent="0.25">
      <c r="A63" s="16">
        <v>18</v>
      </c>
      <c r="B63" s="70" t="s">
        <v>213</v>
      </c>
      <c r="C63" s="70" t="s">
        <v>692</v>
      </c>
      <c r="D63" s="16" t="s">
        <v>216</v>
      </c>
      <c r="E63" s="16"/>
      <c r="F63" s="16" t="s">
        <v>64</v>
      </c>
      <c r="G63" s="71">
        <v>45381</v>
      </c>
      <c r="H63" s="16" t="s">
        <v>71</v>
      </c>
      <c r="I63" s="72">
        <v>88</v>
      </c>
      <c r="J63" s="73">
        <v>229</v>
      </c>
      <c r="K63" s="17">
        <f t="shared" si="62"/>
        <v>141</v>
      </c>
      <c r="L63" s="8">
        <f t="shared" si="63"/>
        <v>1.014388489208633</v>
      </c>
      <c r="M63" s="8">
        <f t="shared" si="64"/>
        <v>98.484319340643978</v>
      </c>
      <c r="N63" s="8">
        <f t="shared" si="65"/>
        <v>0.67952522255192882</v>
      </c>
      <c r="O63" s="19">
        <v>19.38</v>
      </c>
      <c r="P63" s="74">
        <v>0.46</v>
      </c>
      <c r="Q63" s="24">
        <v>8.9</v>
      </c>
      <c r="R63" s="25">
        <v>4.1399999999999997</v>
      </c>
      <c r="S63" s="76">
        <v>23.3</v>
      </c>
      <c r="T63" s="76">
        <v>23.05</v>
      </c>
      <c r="U63" s="16">
        <v>62</v>
      </c>
      <c r="V63" s="75">
        <v>2.4</v>
      </c>
      <c r="W63" s="75">
        <v>1.4</v>
      </c>
      <c r="X63" s="75">
        <v>1</v>
      </c>
      <c r="Y63" s="75">
        <v>30</v>
      </c>
      <c r="Z63" s="19">
        <v>0.28000000000000003</v>
      </c>
      <c r="AA63" s="19">
        <v>2.98</v>
      </c>
      <c r="AB63" s="19">
        <v>1.31</v>
      </c>
      <c r="AC63" s="20">
        <f t="shared" si="66"/>
        <v>107.81080935251796</v>
      </c>
      <c r="AD63" s="20">
        <f t="shared" si="67"/>
        <v>82.90715740977096</v>
      </c>
      <c r="AE63" s="133" t="s">
        <v>693</v>
      </c>
      <c r="AF63" s="16"/>
      <c r="AG63" s="21">
        <f t="shared" si="68"/>
        <v>337</v>
      </c>
      <c r="AH63" s="8">
        <f t="shared" si="69"/>
        <v>0.67952522255192882</v>
      </c>
      <c r="AI63" s="22">
        <v>45718</v>
      </c>
      <c r="AJ63" s="16">
        <v>18</v>
      </c>
      <c r="AK63" s="7">
        <f t="shared" si="70"/>
        <v>60.86330935251798</v>
      </c>
      <c r="AL63" s="8">
        <f t="shared" si="71"/>
        <v>16.559999999999999</v>
      </c>
      <c r="AM63" s="8">
        <f t="shared" si="72"/>
        <v>35.6</v>
      </c>
      <c r="AN63" s="19">
        <f>(22-S63)*3</f>
        <v>-3.9000000000000021</v>
      </c>
      <c r="AO63" s="19">
        <f t="shared" si="74"/>
        <v>-1.3125000000000009</v>
      </c>
      <c r="AP63" s="20">
        <f t="shared" si="54"/>
        <v>107.81080935251796</v>
      </c>
      <c r="AQ63" s="20">
        <f t="shared" si="73"/>
        <v>82.90715740977096</v>
      </c>
    </row>
    <row r="64" spans="1:43" x14ac:dyDescent="0.25">
      <c r="A64" s="16">
        <v>24</v>
      </c>
      <c r="B64" s="70" t="s">
        <v>103</v>
      </c>
      <c r="C64" s="70" t="s">
        <v>104</v>
      </c>
      <c r="D64" s="16" t="s">
        <v>105</v>
      </c>
      <c r="E64" s="16" t="s">
        <v>74</v>
      </c>
      <c r="F64" s="16" t="s">
        <v>64</v>
      </c>
      <c r="G64" s="71">
        <v>45420</v>
      </c>
      <c r="H64" s="16" t="s">
        <v>65</v>
      </c>
      <c r="I64" s="72">
        <v>64.5</v>
      </c>
      <c r="J64" s="73">
        <v>199</v>
      </c>
      <c r="K64" s="17">
        <f t="shared" si="62"/>
        <v>134.5</v>
      </c>
      <c r="L64" s="8">
        <f t="shared" si="63"/>
        <v>0.96762589928057552</v>
      </c>
      <c r="M64" s="8">
        <f t="shared" si="64"/>
        <v>93.944262066075297</v>
      </c>
      <c r="N64" s="8">
        <f>J64/AG64</f>
        <v>0.66778523489932884</v>
      </c>
      <c r="O64" s="19">
        <v>16.649999999999999</v>
      </c>
      <c r="P64" s="74">
        <v>0.52</v>
      </c>
      <c r="Q64" s="24">
        <v>8.69</v>
      </c>
      <c r="R64" s="25">
        <v>4.08</v>
      </c>
      <c r="S64" s="76">
        <v>23.15</v>
      </c>
      <c r="T64" s="76">
        <v>23.1</v>
      </c>
      <c r="U64" s="16">
        <v>62</v>
      </c>
      <c r="V64" s="75">
        <v>2.2999999999999998</v>
      </c>
      <c r="W64" s="75">
        <v>2.23</v>
      </c>
      <c r="X64" s="75">
        <v>1</v>
      </c>
      <c r="Y64" s="75">
        <v>30.5</v>
      </c>
      <c r="Z64" s="19">
        <v>0.22</v>
      </c>
      <c r="AA64" s="19">
        <v>2.2200000000000002</v>
      </c>
      <c r="AB64" s="19">
        <v>1.1200000000000001</v>
      </c>
      <c r="AC64" s="20">
        <f t="shared" si="66"/>
        <v>104.31255395683453</v>
      </c>
      <c r="AD64" s="20">
        <f t="shared" si="67"/>
        <v>80.216978080895217</v>
      </c>
      <c r="AE64" s="133" t="s">
        <v>70</v>
      </c>
      <c r="AF64" s="16"/>
      <c r="AG64" s="21">
        <f>AI64-G64</f>
        <v>298</v>
      </c>
      <c r="AH64" s="8">
        <f>J64/AG64</f>
        <v>0.66778523489932884</v>
      </c>
      <c r="AI64" s="22">
        <v>45718</v>
      </c>
      <c r="AJ64" s="16">
        <v>24</v>
      </c>
      <c r="AK64" s="7">
        <f t="shared" si="70"/>
        <v>58.057553956834532</v>
      </c>
      <c r="AL64" s="8">
        <f t="shared" si="71"/>
        <v>16.32</v>
      </c>
      <c r="AM64" s="8">
        <f t="shared" si="72"/>
        <v>34.76</v>
      </c>
      <c r="AN64" s="19">
        <f>(22-S64)*3</f>
        <v>-3.4499999999999957</v>
      </c>
      <c r="AO64" s="19">
        <f t="shared" si="74"/>
        <v>-1.3750000000000018</v>
      </c>
      <c r="AP64" s="20">
        <f t="shared" si="54"/>
        <v>104.31255395683453</v>
      </c>
      <c r="AQ64" s="20">
        <f t="shared" si="73"/>
        <v>80.216978080895217</v>
      </c>
    </row>
    <row r="65" spans="1:43" x14ac:dyDescent="0.25">
      <c r="A65" s="16">
        <v>31</v>
      </c>
      <c r="B65" s="70" t="s">
        <v>108</v>
      </c>
      <c r="C65" s="70" t="s">
        <v>109</v>
      </c>
      <c r="D65" s="16" t="s">
        <v>101</v>
      </c>
      <c r="E65" s="16" t="s">
        <v>74</v>
      </c>
      <c r="F65" s="16" t="s">
        <v>75</v>
      </c>
      <c r="G65" s="71">
        <v>45413</v>
      </c>
      <c r="H65" s="16" t="s">
        <v>71</v>
      </c>
      <c r="I65" s="72">
        <v>114.5</v>
      </c>
      <c r="J65" s="73">
        <v>239</v>
      </c>
      <c r="K65" s="17">
        <f t="shared" si="62"/>
        <v>124.5</v>
      </c>
      <c r="L65" s="8">
        <f t="shared" si="63"/>
        <v>0.89568345323741005</v>
      </c>
      <c r="M65" s="8">
        <f t="shared" si="64"/>
        <v>86.959558566738835</v>
      </c>
      <c r="N65" s="8">
        <f>J65/AG65</f>
        <v>0.78360655737704921</v>
      </c>
      <c r="O65" s="19">
        <v>15.86</v>
      </c>
      <c r="P65" s="74">
        <v>0.56000000000000005</v>
      </c>
      <c r="Q65" s="24">
        <v>8.81</v>
      </c>
      <c r="R65" s="25">
        <v>4.29</v>
      </c>
      <c r="S65" s="76">
        <v>23.7</v>
      </c>
      <c r="T65" s="76">
        <v>22.5</v>
      </c>
      <c r="U65" s="77">
        <v>60</v>
      </c>
      <c r="V65" s="75">
        <v>1.5</v>
      </c>
      <c r="W65" s="75">
        <v>1.06</v>
      </c>
      <c r="X65" s="75">
        <v>1</v>
      </c>
      <c r="Y65" s="75">
        <v>29.5</v>
      </c>
      <c r="Z65" s="19">
        <v>0.22</v>
      </c>
      <c r="AA65" s="19">
        <v>3.4</v>
      </c>
      <c r="AB65" s="19">
        <v>1.43</v>
      </c>
      <c r="AC65" s="20">
        <f t="shared" si="66"/>
        <v>100.4160071942446</v>
      </c>
      <c r="AD65" s="20">
        <f t="shared" si="67"/>
        <v>77.220510307944295</v>
      </c>
      <c r="AE65" s="133" t="s">
        <v>102</v>
      </c>
      <c r="AF65" s="16"/>
      <c r="AG65" s="21">
        <f>AI65-G65</f>
        <v>305</v>
      </c>
      <c r="AH65" s="8">
        <f>J65/AG65</f>
        <v>0.78360655737704921</v>
      </c>
      <c r="AI65" s="22">
        <v>45718</v>
      </c>
      <c r="AJ65" s="16">
        <v>31</v>
      </c>
      <c r="AK65" s="7">
        <f t="shared" si="70"/>
        <v>53.741007194244602</v>
      </c>
      <c r="AL65" s="8">
        <f t="shared" si="71"/>
        <v>17.16</v>
      </c>
      <c r="AM65" s="8">
        <f t="shared" si="72"/>
        <v>35.24</v>
      </c>
      <c r="AN65" s="19">
        <f>(22-S65)*3</f>
        <v>-5.0999999999999979</v>
      </c>
      <c r="AO65" s="19">
        <f t="shared" si="74"/>
        <v>-0.625</v>
      </c>
      <c r="AP65" s="20">
        <f t="shared" si="54"/>
        <v>100.4160071942446</v>
      </c>
      <c r="AQ65" s="20">
        <f t="shared" si="73"/>
        <v>77.220510307944295</v>
      </c>
    </row>
    <row r="66" spans="1:43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72">
        <f>AVERAGE(J45:J65)</f>
        <v>251.57142857142858</v>
      </c>
      <c r="K66" s="82"/>
      <c r="L66" s="19">
        <f>AVERAGE(L45:L65)</f>
        <v>1.0279205207262763</v>
      </c>
      <c r="M66" s="8">
        <f t="shared" ref="M66" si="75">(L66/0.92)*100</f>
        <v>111.7304913832909</v>
      </c>
      <c r="N66" s="82"/>
      <c r="O66" s="82"/>
      <c r="P66" s="187"/>
      <c r="Q66" s="19"/>
      <c r="R66" s="19"/>
      <c r="S66" s="19"/>
      <c r="T66" s="19"/>
      <c r="U66" s="16"/>
      <c r="V66" s="82"/>
      <c r="W66" s="82"/>
      <c r="X66" s="82"/>
      <c r="Y66" s="82"/>
      <c r="Z66" s="19">
        <f>AVERAGE(Z45:Z65)</f>
        <v>0.25904761904761903</v>
      </c>
      <c r="AA66" s="19">
        <f>AVERAGE(AA45:AA65)</f>
        <v>3.6542380952380955</v>
      </c>
      <c r="AB66" s="19">
        <f>AVERAGE(AB45:AB65)</f>
        <v>1.4480952380952381</v>
      </c>
      <c r="AC66" s="83">
        <f>AVERAGE(AC45:AC65)</f>
        <v>125.4785645769099</v>
      </c>
      <c r="AD66" s="83">
        <f>AVERAGE(AD45:AD65)</f>
        <v>96.493766881150037</v>
      </c>
      <c r="AE66" s="82"/>
      <c r="AF66" s="82"/>
      <c r="AG66" s="82"/>
      <c r="AH66" s="82"/>
      <c r="AI66" s="82"/>
      <c r="AJ66" s="82"/>
      <c r="AK66" s="7">
        <f t="shared" si="70"/>
        <v>61.675231243576576</v>
      </c>
      <c r="AL66" s="82"/>
      <c r="AM66" s="82"/>
      <c r="AN66" s="82"/>
      <c r="AO66" s="82"/>
      <c r="AP66" s="83">
        <f>AVERAGE(AP45:AP65)</f>
        <v>125.4785645769099</v>
      </c>
      <c r="AQ66" s="83">
        <f>AVERAGE(AQ45:AQ65)</f>
        <v>96.493766881150037</v>
      </c>
    </row>
    <row r="67" spans="1:43" x14ac:dyDescent="0.25">
      <c r="Q67" s="18"/>
      <c r="R67" s="18"/>
      <c r="U67" s="84"/>
    </row>
  </sheetData>
  <mergeCells count="9">
    <mergeCell ref="F41:F44"/>
    <mergeCell ref="E42:E44"/>
    <mergeCell ref="V43:X43"/>
    <mergeCell ref="V7:X7"/>
    <mergeCell ref="B14:E14"/>
    <mergeCell ref="B15:I15"/>
    <mergeCell ref="B16:E16"/>
    <mergeCell ref="F5:F8"/>
    <mergeCell ref="E6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9E87-1E9B-4F4A-ACA9-9AEE3793C0A2}">
  <dimension ref="A1:N147"/>
  <sheetViews>
    <sheetView topLeftCell="A12" workbookViewId="0">
      <selection activeCell="F27" sqref="F27"/>
    </sheetView>
  </sheetViews>
  <sheetFormatPr defaultColWidth="9.140625" defaultRowHeight="11.25" x14ac:dyDescent="0.2"/>
  <cols>
    <col min="1" max="1" width="7.7109375" style="147" customWidth="1"/>
    <col min="2" max="2" width="11.5703125" style="145" bestFit="1" customWidth="1"/>
    <col min="3" max="3" width="14" style="145" customWidth="1"/>
    <col min="4" max="4" width="14.85546875" style="145" bestFit="1" customWidth="1"/>
    <col min="5" max="5" width="13.85546875" style="147" bestFit="1" customWidth="1"/>
    <col min="6" max="6" width="8.28515625" style="145" bestFit="1" customWidth="1"/>
    <col min="7" max="7" width="7.7109375" style="147" bestFit="1" customWidth="1"/>
    <col min="8" max="8" width="8.7109375" style="160" bestFit="1" customWidth="1"/>
    <col min="9" max="9" width="8.7109375" style="149" bestFit="1" customWidth="1"/>
    <col min="10" max="10" width="17.85546875" style="147" bestFit="1" customWidth="1"/>
    <col min="11" max="11" width="7.85546875" style="147" bestFit="1" customWidth="1"/>
    <col min="12" max="12" width="17.42578125" style="145" bestFit="1" customWidth="1"/>
    <col min="13" max="13" width="8.7109375" style="147" bestFit="1" customWidth="1"/>
    <col min="14" max="14" width="15" style="163" customWidth="1"/>
    <col min="15" max="16384" width="9.140625" style="148"/>
  </cols>
  <sheetData>
    <row r="1" spans="1:14" s="142" customFormat="1" ht="15" customHeight="1" x14ac:dyDescent="0.2">
      <c r="A1" s="135" t="s">
        <v>117</v>
      </c>
      <c r="B1" s="136"/>
      <c r="C1" s="136"/>
      <c r="D1" s="137"/>
      <c r="E1" s="138"/>
      <c r="F1" s="137"/>
      <c r="G1" s="138"/>
      <c r="H1" s="139">
        <v>45580</v>
      </c>
      <c r="I1" s="140"/>
      <c r="J1" s="138"/>
      <c r="K1" s="138"/>
      <c r="L1" s="137"/>
      <c r="M1" s="138"/>
      <c r="N1" s="141"/>
    </row>
    <row r="2" spans="1:14" s="142" customFormat="1" ht="15" customHeight="1" x14ac:dyDescent="0.2">
      <c r="A2" s="143" t="s">
        <v>118</v>
      </c>
      <c r="B2" s="136" t="s">
        <v>119</v>
      </c>
      <c r="C2" s="136" t="s">
        <v>120</v>
      </c>
      <c r="D2" s="136" t="s">
        <v>121</v>
      </c>
      <c r="E2" s="138" t="s">
        <v>122</v>
      </c>
      <c r="F2" s="137" t="s">
        <v>123</v>
      </c>
      <c r="G2" s="138" t="s">
        <v>124</v>
      </c>
      <c r="H2" s="139" t="s">
        <v>125</v>
      </c>
      <c r="I2" s="140" t="s">
        <v>126</v>
      </c>
      <c r="J2" s="138" t="s">
        <v>127</v>
      </c>
      <c r="K2" s="138" t="s">
        <v>128</v>
      </c>
      <c r="L2" s="137" t="s">
        <v>129</v>
      </c>
      <c r="M2" s="138" t="s">
        <v>130</v>
      </c>
      <c r="N2" s="10" t="s">
        <v>131</v>
      </c>
    </row>
    <row r="3" spans="1:14" s="142" customFormat="1" ht="15" customHeight="1" x14ac:dyDescent="0.2">
      <c r="A3" s="143"/>
      <c r="B3" s="136"/>
      <c r="C3" s="136"/>
      <c r="D3" s="136"/>
      <c r="E3" s="138"/>
      <c r="F3" s="137"/>
      <c r="G3" s="138"/>
      <c r="H3" s="144" t="s">
        <v>132</v>
      </c>
      <c r="I3" s="140"/>
      <c r="J3" s="138"/>
      <c r="K3" s="138"/>
      <c r="L3" s="137"/>
      <c r="M3" s="138"/>
      <c r="N3" s="10"/>
    </row>
    <row r="4" spans="1:14" ht="15" customHeight="1" x14ac:dyDescent="0.2">
      <c r="A4" s="10" t="s">
        <v>73</v>
      </c>
      <c r="C4" s="145" t="s">
        <v>133</v>
      </c>
      <c r="D4" s="146"/>
      <c r="H4" s="148"/>
      <c r="N4" s="150"/>
    </row>
    <row r="5" spans="1:14" ht="15" customHeight="1" x14ac:dyDescent="0.25">
      <c r="A5" s="147">
        <v>1</v>
      </c>
      <c r="B5" s="145" t="s">
        <v>134</v>
      </c>
      <c r="C5" s="145" t="s">
        <v>135</v>
      </c>
      <c r="D5" s="147" t="s">
        <v>136</v>
      </c>
      <c r="E5" s="147" t="s">
        <v>137</v>
      </c>
      <c r="F5" s="146"/>
      <c r="G5" s="147" t="s">
        <v>138</v>
      </c>
      <c r="H5" s="151">
        <v>106</v>
      </c>
      <c r="I5" s="149">
        <v>45365</v>
      </c>
      <c r="J5" s="147" t="s">
        <v>139</v>
      </c>
      <c r="L5" s="145" t="s">
        <v>140</v>
      </c>
      <c r="N5" s="150"/>
    </row>
    <row r="6" spans="1:14" ht="15" customHeight="1" x14ac:dyDescent="0.25">
      <c r="A6" s="147">
        <v>2</v>
      </c>
      <c r="B6" s="145" t="s">
        <v>141</v>
      </c>
      <c r="C6" s="145" t="s">
        <v>142</v>
      </c>
      <c r="D6" s="147" t="s">
        <v>143</v>
      </c>
      <c r="E6" s="147" t="s">
        <v>137</v>
      </c>
      <c r="F6" s="146"/>
      <c r="G6" s="147" t="s">
        <v>65</v>
      </c>
      <c r="H6" s="151">
        <v>129.5</v>
      </c>
      <c r="I6" s="149">
        <v>45367</v>
      </c>
      <c r="J6" s="147" t="s">
        <v>144</v>
      </c>
      <c r="L6" s="145" t="s">
        <v>145</v>
      </c>
      <c r="N6" s="150"/>
    </row>
    <row r="7" spans="1:14" ht="15" customHeight="1" x14ac:dyDescent="0.25">
      <c r="A7" s="147">
        <v>3</v>
      </c>
      <c r="B7" s="145" t="s">
        <v>146</v>
      </c>
      <c r="C7" s="145" t="s">
        <v>147</v>
      </c>
      <c r="D7" s="147" t="s">
        <v>148</v>
      </c>
      <c r="E7" s="147" t="s">
        <v>137</v>
      </c>
      <c r="F7" s="146"/>
      <c r="G7" s="147" t="s">
        <v>65</v>
      </c>
      <c r="H7" s="151">
        <v>132.5</v>
      </c>
      <c r="I7" s="149">
        <v>45367</v>
      </c>
      <c r="J7" s="147" t="s">
        <v>144</v>
      </c>
      <c r="L7" s="145" t="s">
        <v>149</v>
      </c>
      <c r="N7" s="150"/>
    </row>
    <row r="8" spans="1:14" ht="15" customHeight="1" x14ac:dyDescent="0.25">
      <c r="A8" s="147">
        <v>4</v>
      </c>
      <c r="B8" s="145" t="s">
        <v>85</v>
      </c>
      <c r="C8" s="145" t="s">
        <v>150</v>
      </c>
      <c r="D8" s="147" t="s">
        <v>151</v>
      </c>
      <c r="E8" s="147" t="s">
        <v>152</v>
      </c>
      <c r="F8" s="146">
        <v>1001162</v>
      </c>
      <c r="G8" s="147" t="s">
        <v>71</v>
      </c>
      <c r="H8" s="151">
        <v>115</v>
      </c>
      <c r="I8" s="149">
        <v>45370</v>
      </c>
      <c r="J8" s="147" t="s">
        <v>86</v>
      </c>
      <c r="K8" s="147">
        <v>1000130</v>
      </c>
      <c r="L8" s="145" t="s">
        <v>153</v>
      </c>
      <c r="M8" s="147">
        <v>1045426</v>
      </c>
      <c r="N8" s="150"/>
    </row>
    <row r="9" spans="1:14" s="158" customFormat="1" ht="15" customHeight="1" x14ac:dyDescent="0.25">
      <c r="A9" s="152">
        <v>5</v>
      </c>
      <c r="B9" s="153" t="s">
        <v>154</v>
      </c>
      <c r="C9" s="153" t="s">
        <v>155</v>
      </c>
      <c r="D9" s="152" t="s">
        <v>156</v>
      </c>
      <c r="E9" s="152" t="s">
        <v>137</v>
      </c>
      <c r="F9" s="154"/>
      <c r="G9" s="152" t="s">
        <v>65</v>
      </c>
      <c r="H9" s="155">
        <v>113</v>
      </c>
      <c r="I9" s="156">
        <v>45373</v>
      </c>
      <c r="J9" s="152" t="s">
        <v>139</v>
      </c>
      <c r="K9" s="152"/>
      <c r="L9" s="153" t="s">
        <v>157</v>
      </c>
      <c r="M9" s="152"/>
      <c r="N9" s="157" t="s">
        <v>158</v>
      </c>
    </row>
    <row r="10" spans="1:14" ht="15" customHeight="1" x14ac:dyDescent="0.25">
      <c r="A10" s="147">
        <v>6</v>
      </c>
      <c r="B10" s="145" t="s">
        <v>89</v>
      </c>
      <c r="C10" s="145" t="s">
        <v>159</v>
      </c>
      <c r="D10" s="147" t="s">
        <v>160</v>
      </c>
      <c r="E10" s="147" t="s">
        <v>152</v>
      </c>
      <c r="F10" s="146">
        <v>1001165</v>
      </c>
      <c r="G10" s="147" t="s">
        <v>90</v>
      </c>
      <c r="H10" s="151">
        <v>106</v>
      </c>
      <c r="I10" s="149">
        <v>45375</v>
      </c>
      <c r="J10" s="147" t="s">
        <v>86</v>
      </c>
      <c r="K10" s="147">
        <v>1000130</v>
      </c>
      <c r="L10" s="145" t="s">
        <v>161</v>
      </c>
      <c r="M10" s="147">
        <v>1046273</v>
      </c>
      <c r="N10" s="150"/>
    </row>
    <row r="11" spans="1:14" ht="15" customHeight="1" x14ac:dyDescent="0.25">
      <c r="A11" s="147">
        <v>7</v>
      </c>
      <c r="B11" s="145" t="s">
        <v>162</v>
      </c>
      <c r="C11" s="145" t="s">
        <v>163</v>
      </c>
      <c r="D11" s="147" t="s">
        <v>164</v>
      </c>
      <c r="E11" s="147" t="s">
        <v>137</v>
      </c>
      <c r="F11" s="146"/>
      <c r="G11" s="147" t="s">
        <v>65</v>
      </c>
      <c r="H11" s="151">
        <v>110.5</v>
      </c>
      <c r="I11" s="149">
        <v>45377</v>
      </c>
      <c r="J11" s="147" t="s">
        <v>144</v>
      </c>
      <c r="L11" s="145" t="s">
        <v>165</v>
      </c>
      <c r="N11" s="150"/>
    </row>
    <row r="12" spans="1:14" ht="15" customHeight="1" x14ac:dyDescent="0.25">
      <c r="A12" s="147">
        <v>8</v>
      </c>
      <c r="B12" s="145" t="s">
        <v>166</v>
      </c>
      <c r="C12" s="145" t="s">
        <v>167</v>
      </c>
      <c r="D12" s="147" t="s">
        <v>168</v>
      </c>
      <c r="E12" s="147" t="s">
        <v>137</v>
      </c>
      <c r="F12" s="146"/>
      <c r="G12" s="147" t="s">
        <v>65</v>
      </c>
      <c r="H12" s="151">
        <v>112.5</v>
      </c>
      <c r="I12" s="149">
        <v>45377</v>
      </c>
      <c r="J12" s="147" t="s">
        <v>144</v>
      </c>
      <c r="L12" s="145" t="s">
        <v>169</v>
      </c>
      <c r="N12" s="150"/>
    </row>
    <row r="13" spans="1:14" ht="15" customHeight="1" x14ac:dyDescent="0.25">
      <c r="A13" s="147">
        <v>9</v>
      </c>
      <c r="B13" s="145" t="s">
        <v>170</v>
      </c>
      <c r="C13" s="145" t="s">
        <v>171</v>
      </c>
      <c r="D13" s="147" t="s">
        <v>172</v>
      </c>
      <c r="E13" s="147" t="s">
        <v>137</v>
      </c>
      <c r="F13" s="146"/>
      <c r="G13" s="147" t="s">
        <v>71</v>
      </c>
      <c r="H13" s="151">
        <v>110.5</v>
      </c>
      <c r="I13" s="149">
        <v>45381</v>
      </c>
      <c r="J13" s="147" t="s">
        <v>173</v>
      </c>
      <c r="K13" s="147">
        <v>999528</v>
      </c>
      <c r="L13" s="145" t="s">
        <v>174</v>
      </c>
      <c r="N13" s="150"/>
    </row>
    <row r="14" spans="1:14" ht="15" customHeight="1" x14ac:dyDescent="0.25">
      <c r="A14" s="147">
        <v>10</v>
      </c>
      <c r="B14" s="145" t="s">
        <v>175</v>
      </c>
      <c r="C14" s="145" t="s">
        <v>176</v>
      </c>
      <c r="D14" s="147" t="s">
        <v>177</v>
      </c>
      <c r="E14" s="147" t="s">
        <v>137</v>
      </c>
      <c r="F14" s="146"/>
      <c r="G14" s="147" t="s">
        <v>90</v>
      </c>
      <c r="H14" s="151">
        <v>101</v>
      </c>
      <c r="I14" s="149">
        <v>45382</v>
      </c>
      <c r="J14" s="147" t="s">
        <v>178</v>
      </c>
      <c r="L14" s="145" t="s">
        <v>179</v>
      </c>
      <c r="N14" s="150"/>
    </row>
    <row r="15" spans="1:14" s="158" customFormat="1" ht="15" customHeight="1" x14ac:dyDescent="0.25">
      <c r="A15" s="152">
        <v>11</v>
      </c>
      <c r="B15" s="153" t="s">
        <v>180</v>
      </c>
      <c r="C15" s="153" t="s">
        <v>181</v>
      </c>
      <c r="D15" s="152" t="s">
        <v>182</v>
      </c>
      <c r="E15" s="152" t="s">
        <v>137</v>
      </c>
      <c r="F15" s="153"/>
      <c r="G15" s="152" t="s">
        <v>65</v>
      </c>
      <c r="H15" s="155">
        <v>116</v>
      </c>
      <c r="I15" s="156">
        <v>45390</v>
      </c>
      <c r="J15" s="152" t="s">
        <v>183</v>
      </c>
      <c r="K15" s="152"/>
      <c r="L15" s="153" t="s">
        <v>184</v>
      </c>
      <c r="M15" s="152"/>
      <c r="N15" s="157" t="s">
        <v>185</v>
      </c>
    </row>
    <row r="16" spans="1:14" ht="15" customHeight="1" x14ac:dyDescent="0.25">
      <c r="A16" s="147">
        <v>12</v>
      </c>
      <c r="B16" s="145" t="s">
        <v>186</v>
      </c>
      <c r="C16" s="145" t="s">
        <v>187</v>
      </c>
      <c r="D16" s="147" t="s">
        <v>188</v>
      </c>
      <c r="E16" s="147" t="s">
        <v>137</v>
      </c>
      <c r="G16" s="147" t="s">
        <v>138</v>
      </c>
      <c r="H16" s="151">
        <v>104.5</v>
      </c>
      <c r="I16" s="149">
        <v>45401</v>
      </c>
      <c r="J16" s="147" t="s">
        <v>183</v>
      </c>
      <c r="L16" s="145" t="s">
        <v>189</v>
      </c>
      <c r="N16" s="148"/>
    </row>
    <row r="17" spans="1:14" ht="15" customHeight="1" x14ac:dyDescent="0.2">
      <c r="H17" s="159"/>
      <c r="N17" s="150"/>
    </row>
    <row r="18" spans="1:14" ht="15" customHeight="1" x14ac:dyDescent="0.2">
      <c r="A18" s="10" t="s">
        <v>82</v>
      </c>
      <c r="C18" s="145" t="s">
        <v>190</v>
      </c>
      <c r="N18" s="150"/>
    </row>
    <row r="19" spans="1:14" ht="15" customHeight="1" x14ac:dyDescent="0.25">
      <c r="A19" s="147">
        <v>13</v>
      </c>
      <c r="B19" s="145" t="s">
        <v>94</v>
      </c>
      <c r="C19" s="145" t="s">
        <v>94</v>
      </c>
      <c r="D19" s="147" t="s">
        <v>191</v>
      </c>
      <c r="E19" s="147" t="s">
        <v>152</v>
      </c>
      <c r="F19" s="145" t="s">
        <v>95</v>
      </c>
      <c r="G19" s="147" t="s">
        <v>71</v>
      </c>
      <c r="H19" s="151">
        <v>125</v>
      </c>
      <c r="I19" s="149">
        <v>45377</v>
      </c>
      <c r="J19" s="79" t="s">
        <v>81</v>
      </c>
      <c r="K19" s="147">
        <v>1000828</v>
      </c>
      <c r="L19" s="145" t="s">
        <v>192</v>
      </c>
      <c r="M19" s="147">
        <v>1050586</v>
      </c>
      <c r="N19" s="150"/>
    </row>
    <row r="20" spans="1:14" s="158" customFormat="1" ht="15" customHeight="1" x14ac:dyDescent="0.25">
      <c r="A20" s="152">
        <v>14</v>
      </c>
      <c r="B20" s="153" t="s">
        <v>193</v>
      </c>
      <c r="C20" s="153" t="s">
        <v>193</v>
      </c>
      <c r="D20" s="152" t="s">
        <v>194</v>
      </c>
      <c r="E20" s="152" t="s">
        <v>152</v>
      </c>
      <c r="F20" s="153" t="s">
        <v>195</v>
      </c>
      <c r="G20" s="152" t="s">
        <v>65</v>
      </c>
      <c r="H20" s="155">
        <v>107</v>
      </c>
      <c r="I20" s="156">
        <v>45387</v>
      </c>
      <c r="J20" s="152" t="s">
        <v>196</v>
      </c>
      <c r="K20" s="152">
        <v>1000142</v>
      </c>
      <c r="L20" s="153" t="s">
        <v>197</v>
      </c>
      <c r="M20" s="152">
        <v>1048859</v>
      </c>
      <c r="N20" s="157" t="s">
        <v>198</v>
      </c>
    </row>
    <row r="21" spans="1:14" ht="15" customHeight="1" x14ac:dyDescent="0.25">
      <c r="A21" s="147">
        <v>15</v>
      </c>
      <c r="B21" s="145" t="s">
        <v>79</v>
      </c>
      <c r="C21" s="145" t="s">
        <v>79</v>
      </c>
      <c r="D21" s="147" t="s">
        <v>199</v>
      </c>
      <c r="E21" s="147" t="s">
        <v>152</v>
      </c>
      <c r="F21" s="145" t="s">
        <v>80</v>
      </c>
      <c r="G21" s="147" t="s">
        <v>71</v>
      </c>
      <c r="H21" s="151">
        <v>103</v>
      </c>
      <c r="I21" s="149">
        <v>45382</v>
      </c>
      <c r="J21" s="79" t="s">
        <v>81</v>
      </c>
      <c r="K21" s="147">
        <v>1000828</v>
      </c>
      <c r="L21" s="145" t="s">
        <v>200</v>
      </c>
      <c r="M21" s="147">
        <v>1047030</v>
      </c>
      <c r="N21" s="150"/>
    </row>
    <row r="22" spans="1:14" ht="15" customHeight="1" x14ac:dyDescent="0.2">
      <c r="D22" s="146"/>
      <c r="H22" s="159"/>
      <c r="N22" s="150"/>
    </row>
    <row r="23" spans="1:14" ht="15" customHeight="1" x14ac:dyDescent="0.2">
      <c r="A23" s="10" t="s">
        <v>201</v>
      </c>
      <c r="C23" s="145" t="s">
        <v>202</v>
      </c>
      <c r="N23" s="150"/>
    </row>
    <row r="24" spans="1:14" s="158" customFormat="1" ht="15" customHeight="1" x14ac:dyDescent="0.25">
      <c r="A24" s="152">
        <v>16</v>
      </c>
      <c r="B24" s="153" t="s">
        <v>203</v>
      </c>
      <c r="C24" s="153" t="s">
        <v>204</v>
      </c>
      <c r="D24" s="152" t="s">
        <v>205</v>
      </c>
      <c r="E24" s="152" t="s">
        <v>152</v>
      </c>
      <c r="F24" s="153" t="s">
        <v>690</v>
      </c>
      <c r="G24" s="152" t="s">
        <v>71</v>
      </c>
      <c r="H24" s="155">
        <v>79</v>
      </c>
      <c r="I24" s="156">
        <v>45385</v>
      </c>
      <c r="J24" s="152" t="s">
        <v>206</v>
      </c>
      <c r="K24" s="152">
        <v>1000181</v>
      </c>
      <c r="L24" s="153" t="s">
        <v>207</v>
      </c>
      <c r="M24" s="152">
        <v>1044170</v>
      </c>
      <c r="N24" s="157" t="s">
        <v>208</v>
      </c>
    </row>
    <row r="25" spans="1:14" ht="15" customHeight="1" x14ac:dyDescent="0.25">
      <c r="A25" s="147">
        <v>17</v>
      </c>
      <c r="B25" s="145" t="s">
        <v>209</v>
      </c>
      <c r="C25" s="145" t="s">
        <v>210</v>
      </c>
      <c r="D25" s="147" t="s">
        <v>211</v>
      </c>
      <c r="E25" s="147" t="s">
        <v>152</v>
      </c>
      <c r="F25" s="145" t="s">
        <v>691</v>
      </c>
      <c r="G25" s="147" t="s">
        <v>71</v>
      </c>
      <c r="H25" s="151">
        <v>85</v>
      </c>
      <c r="I25" s="149">
        <v>45382</v>
      </c>
      <c r="J25" s="147" t="s">
        <v>206</v>
      </c>
      <c r="K25" s="147">
        <v>1000181</v>
      </c>
      <c r="L25" s="145" t="s">
        <v>212</v>
      </c>
      <c r="M25" s="147">
        <v>1048168</v>
      </c>
      <c r="N25" s="150"/>
    </row>
    <row r="26" spans="1:14" ht="15" customHeight="1" x14ac:dyDescent="0.25">
      <c r="A26" s="147">
        <v>18</v>
      </c>
      <c r="B26" s="145" t="s">
        <v>213</v>
      </c>
      <c r="C26" s="145" t="s">
        <v>214</v>
      </c>
      <c r="D26" s="147" t="s">
        <v>215</v>
      </c>
      <c r="E26" s="147" t="s">
        <v>152</v>
      </c>
      <c r="F26" s="145" t="s">
        <v>692</v>
      </c>
      <c r="G26" s="147" t="s">
        <v>71</v>
      </c>
      <c r="H26" s="151">
        <v>88</v>
      </c>
      <c r="I26" s="149">
        <v>45381</v>
      </c>
      <c r="J26" s="147" t="s">
        <v>216</v>
      </c>
      <c r="K26" s="147">
        <v>1000894</v>
      </c>
      <c r="L26" s="145" t="s">
        <v>217</v>
      </c>
      <c r="M26" s="147">
        <v>1049514</v>
      </c>
      <c r="N26" s="150"/>
    </row>
    <row r="27" spans="1:14" ht="15" customHeight="1" x14ac:dyDescent="0.2">
      <c r="N27" s="150"/>
    </row>
    <row r="28" spans="1:14" ht="15" customHeight="1" x14ac:dyDescent="0.2">
      <c r="A28" s="10" t="s">
        <v>218</v>
      </c>
      <c r="C28" s="145" t="s">
        <v>219</v>
      </c>
      <c r="H28" s="159"/>
      <c r="N28" s="150"/>
    </row>
    <row r="29" spans="1:14" ht="15" customHeight="1" x14ac:dyDescent="0.25">
      <c r="A29" s="147">
        <v>19</v>
      </c>
      <c r="B29" s="145" t="s">
        <v>220</v>
      </c>
      <c r="C29" s="145" t="s">
        <v>221</v>
      </c>
      <c r="D29" s="147" t="s">
        <v>222</v>
      </c>
      <c r="E29" s="147" t="s">
        <v>223</v>
      </c>
      <c r="G29" s="147" t="s">
        <v>224</v>
      </c>
      <c r="H29" s="151">
        <v>81</v>
      </c>
      <c r="I29" s="149">
        <v>45372</v>
      </c>
      <c r="J29" s="147" t="s">
        <v>225</v>
      </c>
      <c r="K29" s="147" t="s">
        <v>226</v>
      </c>
      <c r="L29" s="145" t="s">
        <v>227</v>
      </c>
      <c r="M29" s="147" t="s">
        <v>226</v>
      </c>
      <c r="N29" s="150"/>
    </row>
    <row r="30" spans="1:14" ht="15" customHeight="1" x14ac:dyDescent="0.25">
      <c r="A30" s="147">
        <v>20</v>
      </c>
      <c r="B30" s="145" t="s">
        <v>228</v>
      </c>
      <c r="C30" s="145" t="s">
        <v>229</v>
      </c>
      <c r="D30" s="147" t="s">
        <v>230</v>
      </c>
      <c r="E30" s="147" t="s">
        <v>223</v>
      </c>
      <c r="G30" s="147" t="s">
        <v>65</v>
      </c>
      <c r="H30" s="151">
        <v>103.5</v>
      </c>
      <c r="I30" s="149">
        <v>45387</v>
      </c>
      <c r="J30" s="147" t="s">
        <v>225</v>
      </c>
      <c r="K30" s="147" t="s">
        <v>226</v>
      </c>
      <c r="L30" s="145" t="s">
        <v>231</v>
      </c>
      <c r="M30" s="147" t="s">
        <v>226</v>
      </c>
      <c r="N30" s="150"/>
    </row>
    <row r="31" spans="1:14" ht="15" customHeight="1" x14ac:dyDescent="0.2">
      <c r="N31" s="150"/>
    </row>
    <row r="32" spans="1:14" ht="15" customHeight="1" x14ac:dyDescent="0.2">
      <c r="A32" s="10" t="s">
        <v>70</v>
      </c>
      <c r="C32" s="145" t="s">
        <v>232</v>
      </c>
      <c r="H32" s="159"/>
      <c r="N32" s="150"/>
    </row>
    <row r="33" spans="1:14" ht="15" customHeight="1" x14ac:dyDescent="0.25">
      <c r="A33" s="147">
        <v>21</v>
      </c>
      <c r="B33" s="145" t="s">
        <v>87</v>
      </c>
      <c r="C33" s="145" t="s">
        <v>233</v>
      </c>
      <c r="D33" s="147" t="s">
        <v>234</v>
      </c>
      <c r="E33" s="147" t="s">
        <v>152</v>
      </c>
      <c r="F33" s="145" t="s">
        <v>88</v>
      </c>
      <c r="G33" s="147" t="s">
        <v>69</v>
      </c>
      <c r="H33" s="151">
        <v>114</v>
      </c>
      <c r="I33" s="149">
        <v>45307</v>
      </c>
      <c r="J33" s="147" t="s">
        <v>68</v>
      </c>
      <c r="K33" s="147">
        <v>1000133</v>
      </c>
      <c r="L33" s="145" t="s">
        <v>235</v>
      </c>
      <c r="M33" s="147">
        <v>1044501</v>
      </c>
      <c r="N33" s="150"/>
    </row>
    <row r="34" spans="1:14" ht="15" customHeight="1" x14ac:dyDescent="0.25">
      <c r="A34" s="147">
        <v>22</v>
      </c>
      <c r="B34" s="145" t="s">
        <v>66</v>
      </c>
      <c r="C34" s="145" t="s">
        <v>236</v>
      </c>
      <c r="D34" s="147" t="s">
        <v>237</v>
      </c>
      <c r="E34" s="147" t="s">
        <v>152</v>
      </c>
      <c r="F34" s="145" t="s">
        <v>67</v>
      </c>
      <c r="G34" s="147" t="s">
        <v>69</v>
      </c>
      <c r="H34" s="151">
        <v>137</v>
      </c>
      <c r="I34" s="149">
        <v>45310</v>
      </c>
      <c r="J34" s="147" t="s">
        <v>68</v>
      </c>
      <c r="K34" s="147">
        <v>1000133</v>
      </c>
      <c r="L34" s="145" t="s">
        <v>238</v>
      </c>
      <c r="M34" s="147">
        <v>1044502</v>
      </c>
      <c r="N34" s="150"/>
    </row>
    <row r="35" spans="1:14" ht="15" customHeight="1" x14ac:dyDescent="0.25">
      <c r="A35" s="147">
        <v>23</v>
      </c>
      <c r="B35" s="145" t="s">
        <v>106</v>
      </c>
      <c r="C35" s="145" t="s">
        <v>239</v>
      </c>
      <c r="D35" s="147" t="s">
        <v>240</v>
      </c>
      <c r="E35" s="147" t="s">
        <v>152</v>
      </c>
      <c r="F35" s="145" t="s">
        <v>107</v>
      </c>
      <c r="G35" s="147" t="s">
        <v>65</v>
      </c>
      <c r="H35" s="151">
        <v>61.5</v>
      </c>
      <c r="I35" s="149">
        <v>45421</v>
      </c>
      <c r="J35" s="147" t="s">
        <v>105</v>
      </c>
      <c r="K35" s="147">
        <v>1000521</v>
      </c>
      <c r="L35" s="145" t="s">
        <v>241</v>
      </c>
      <c r="M35" s="147">
        <v>1044505</v>
      </c>
      <c r="N35" s="150"/>
    </row>
    <row r="36" spans="1:14" ht="15" customHeight="1" x14ac:dyDescent="0.25">
      <c r="A36" s="147">
        <v>24</v>
      </c>
      <c r="B36" s="145" t="s">
        <v>103</v>
      </c>
      <c r="C36" s="145" t="s">
        <v>242</v>
      </c>
      <c r="D36" s="147" t="s">
        <v>243</v>
      </c>
      <c r="E36" s="147" t="s">
        <v>152</v>
      </c>
      <c r="F36" s="145" t="s">
        <v>104</v>
      </c>
      <c r="G36" s="147" t="s">
        <v>65</v>
      </c>
      <c r="H36" s="151">
        <v>64.5</v>
      </c>
      <c r="I36" s="149">
        <v>45420</v>
      </c>
      <c r="J36" s="147" t="s">
        <v>105</v>
      </c>
      <c r="K36" s="147">
        <v>1000521</v>
      </c>
      <c r="L36" s="145" t="s">
        <v>244</v>
      </c>
      <c r="M36" s="147">
        <v>1044504</v>
      </c>
      <c r="N36" s="150"/>
    </row>
    <row r="37" spans="1:14" ht="15" customHeight="1" x14ac:dyDescent="0.2">
      <c r="N37" s="150"/>
    </row>
    <row r="38" spans="1:14" ht="15" customHeight="1" x14ac:dyDescent="0.2">
      <c r="A38" s="10" t="s">
        <v>93</v>
      </c>
      <c r="C38" s="145" t="s">
        <v>245</v>
      </c>
      <c r="F38" s="147"/>
      <c r="I38" s="161"/>
      <c r="L38" s="147"/>
      <c r="N38" s="150"/>
    </row>
    <row r="39" spans="1:14" ht="15" customHeight="1" x14ac:dyDescent="0.25">
      <c r="A39" s="147">
        <v>25</v>
      </c>
      <c r="C39" s="145" t="s">
        <v>246</v>
      </c>
      <c r="D39" s="147" t="s">
        <v>247</v>
      </c>
      <c r="E39" s="147" t="s">
        <v>152</v>
      </c>
      <c r="F39" s="148">
        <v>1001293</v>
      </c>
      <c r="G39" s="147" t="s">
        <v>72</v>
      </c>
      <c r="H39" s="151">
        <v>137</v>
      </c>
      <c r="I39" s="161">
        <v>45224</v>
      </c>
      <c r="J39" s="147">
        <v>4036</v>
      </c>
      <c r="K39" s="147">
        <v>1001287</v>
      </c>
      <c r="L39" s="147">
        <v>3646</v>
      </c>
      <c r="M39" s="147">
        <v>1045665</v>
      </c>
      <c r="N39" s="150"/>
    </row>
    <row r="40" spans="1:14" ht="15" customHeight="1" x14ac:dyDescent="0.25">
      <c r="A40" s="147">
        <v>26</v>
      </c>
      <c r="C40" s="145" t="s">
        <v>248</v>
      </c>
      <c r="D40" s="147" t="s">
        <v>249</v>
      </c>
      <c r="E40" s="147" t="s">
        <v>152</v>
      </c>
      <c r="F40" s="148">
        <v>1001292</v>
      </c>
      <c r="G40" s="147" t="s">
        <v>72</v>
      </c>
      <c r="H40" s="151">
        <v>139</v>
      </c>
      <c r="I40" s="161">
        <v>45218</v>
      </c>
      <c r="J40" s="147">
        <v>3599</v>
      </c>
      <c r="K40" s="147">
        <v>999775</v>
      </c>
      <c r="L40" s="147">
        <v>3669</v>
      </c>
      <c r="M40" s="147">
        <v>1045686</v>
      </c>
      <c r="N40" s="150"/>
    </row>
    <row r="41" spans="1:14" s="158" customFormat="1" ht="15" customHeight="1" x14ac:dyDescent="0.25">
      <c r="A41" s="152">
        <v>27</v>
      </c>
      <c r="B41" s="153"/>
      <c r="C41" s="153" t="s">
        <v>250</v>
      </c>
      <c r="D41" s="152" t="s">
        <v>251</v>
      </c>
      <c r="E41" s="152" t="s">
        <v>152</v>
      </c>
      <c r="F41" s="158">
        <v>1001298</v>
      </c>
      <c r="G41" s="152" t="s">
        <v>71</v>
      </c>
      <c r="H41" s="155">
        <v>138.5</v>
      </c>
      <c r="I41" s="162">
        <v>45218</v>
      </c>
      <c r="J41" s="152">
        <v>3599</v>
      </c>
      <c r="K41" s="152">
        <v>99775</v>
      </c>
      <c r="L41" s="152">
        <v>3494</v>
      </c>
      <c r="M41" s="152">
        <v>1039814</v>
      </c>
      <c r="N41" s="157" t="s">
        <v>252</v>
      </c>
    </row>
    <row r="42" spans="1:14" ht="15" customHeight="1" x14ac:dyDescent="0.25">
      <c r="A42" s="147">
        <v>28</v>
      </c>
      <c r="C42" s="145" t="s">
        <v>253</v>
      </c>
      <c r="D42" s="147" t="s">
        <v>254</v>
      </c>
      <c r="E42" s="147" t="s">
        <v>152</v>
      </c>
      <c r="F42" s="147">
        <v>1001289</v>
      </c>
      <c r="G42" s="147" t="s">
        <v>72</v>
      </c>
      <c r="H42" s="151">
        <v>151.5</v>
      </c>
      <c r="I42" s="149">
        <v>45205</v>
      </c>
      <c r="J42" s="147">
        <v>3599</v>
      </c>
      <c r="K42" s="147">
        <v>99775</v>
      </c>
      <c r="L42" s="147">
        <v>3721</v>
      </c>
      <c r="M42" s="147">
        <v>1045749</v>
      </c>
      <c r="N42" s="150"/>
    </row>
    <row r="43" spans="1:14" s="158" customFormat="1" ht="15" customHeight="1" x14ac:dyDescent="0.25">
      <c r="A43" s="152">
        <v>29</v>
      </c>
      <c r="B43" s="153"/>
      <c r="C43" s="153" t="s">
        <v>255</v>
      </c>
      <c r="D43" s="152" t="s">
        <v>256</v>
      </c>
      <c r="E43" s="152" t="s">
        <v>152</v>
      </c>
      <c r="F43" s="152"/>
      <c r="G43" s="152" t="s">
        <v>71</v>
      </c>
      <c r="H43" s="155">
        <v>136</v>
      </c>
      <c r="I43" s="156">
        <v>45212</v>
      </c>
      <c r="J43" s="152">
        <v>4036</v>
      </c>
      <c r="K43" s="152"/>
      <c r="L43" s="152">
        <v>3433</v>
      </c>
      <c r="M43" s="152"/>
      <c r="N43" s="157" t="s">
        <v>257</v>
      </c>
    </row>
    <row r="44" spans="1:14" ht="15" customHeight="1" x14ac:dyDescent="0.25">
      <c r="A44" s="147">
        <v>30</v>
      </c>
      <c r="C44" s="145" t="s">
        <v>258</v>
      </c>
      <c r="D44" s="147" t="s">
        <v>259</v>
      </c>
      <c r="E44" s="147" t="s">
        <v>152</v>
      </c>
      <c r="F44" s="147">
        <v>1001290</v>
      </c>
      <c r="G44" s="147" t="s">
        <v>71</v>
      </c>
      <c r="H44" s="151">
        <v>158</v>
      </c>
      <c r="I44" s="161">
        <v>45212</v>
      </c>
      <c r="J44" s="147">
        <v>4036</v>
      </c>
      <c r="K44" s="147">
        <v>1001287</v>
      </c>
      <c r="L44" s="147">
        <v>3540</v>
      </c>
      <c r="M44" s="147">
        <v>1045212</v>
      </c>
      <c r="N44" s="150"/>
    </row>
    <row r="45" spans="1:14" ht="15" customHeight="1" x14ac:dyDescent="0.2">
      <c r="F45" s="147"/>
      <c r="I45" s="161"/>
      <c r="L45" s="147"/>
      <c r="N45" s="150"/>
    </row>
    <row r="46" spans="1:14" ht="15" customHeight="1" x14ac:dyDescent="0.2">
      <c r="A46" s="10" t="s">
        <v>102</v>
      </c>
      <c r="C46" s="145" t="s">
        <v>260</v>
      </c>
      <c r="F46" s="147"/>
      <c r="I46" s="161"/>
      <c r="L46" s="147"/>
      <c r="N46" s="150"/>
    </row>
    <row r="47" spans="1:14" ht="15" customHeight="1" x14ac:dyDescent="0.25">
      <c r="A47" s="147">
        <v>31</v>
      </c>
      <c r="B47" s="145" t="s">
        <v>108</v>
      </c>
      <c r="C47" s="145" t="s">
        <v>261</v>
      </c>
      <c r="D47" s="147" t="s">
        <v>262</v>
      </c>
      <c r="E47" s="147" t="s">
        <v>137</v>
      </c>
      <c r="F47" s="145" t="s">
        <v>109</v>
      </c>
      <c r="G47" s="147" t="s">
        <v>71</v>
      </c>
      <c r="H47" s="151">
        <v>114.5</v>
      </c>
      <c r="I47" s="149">
        <v>45413</v>
      </c>
      <c r="J47" s="147" t="s">
        <v>101</v>
      </c>
      <c r="K47" s="147">
        <v>1000740</v>
      </c>
      <c r="L47" s="145" t="s">
        <v>263</v>
      </c>
      <c r="M47" s="147">
        <v>1051762</v>
      </c>
      <c r="N47" s="150"/>
    </row>
    <row r="48" spans="1:14" ht="15" customHeight="1" x14ac:dyDescent="0.25">
      <c r="A48" s="147">
        <v>32</v>
      </c>
      <c r="B48" s="145" t="s">
        <v>99</v>
      </c>
      <c r="C48" s="145" t="s">
        <v>264</v>
      </c>
      <c r="D48" s="147" t="s">
        <v>265</v>
      </c>
      <c r="E48" s="147" t="s">
        <v>137</v>
      </c>
      <c r="F48" s="145" t="s">
        <v>100</v>
      </c>
      <c r="G48" s="147" t="s">
        <v>71</v>
      </c>
      <c r="H48" s="151">
        <v>110.5</v>
      </c>
      <c r="I48" s="149">
        <v>45413</v>
      </c>
      <c r="J48" s="147" t="s">
        <v>101</v>
      </c>
      <c r="K48" s="147">
        <v>1000740</v>
      </c>
      <c r="L48" s="145" t="s">
        <v>263</v>
      </c>
      <c r="M48" s="147">
        <v>1051762</v>
      </c>
      <c r="N48" s="150"/>
    </row>
    <row r="49" spans="1:14" ht="15" customHeight="1" x14ac:dyDescent="0.2">
      <c r="N49" s="150"/>
    </row>
    <row r="50" spans="1:14" ht="15" customHeight="1" x14ac:dyDescent="0.2">
      <c r="H50" s="159"/>
      <c r="N50" s="150"/>
    </row>
    <row r="51" spans="1:14" ht="15" customHeight="1" x14ac:dyDescent="0.2">
      <c r="A51" s="10" t="s">
        <v>266</v>
      </c>
      <c r="B51" s="145" t="s">
        <v>267</v>
      </c>
      <c r="C51" s="145" t="s">
        <v>268</v>
      </c>
      <c r="H51" s="159"/>
      <c r="N51" s="150"/>
    </row>
    <row r="52" spans="1:14" ht="15" customHeight="1" x14ac:dyDescent="0.25">
      <c r="A52" s="147">
        <v>33</v>
      </c>
      <c r="B52" s="145" t="s">
        <v>269</v>
      </c>
      <c r="C52" s="145" t="s">
        <v>270</v>
      </c>
      <c r="D52" s="147" t="s">
        <v>271</v>
      </c>
      <c r="E52" s="147" t="s">
        <v>152</v>
      </c>
      <c r="G52" s="147" t="s">
        <v>71</v>
      </c>
      <c r="H52" s="151">
        <v>138.5</v>
      </c>
      <c r="I52" s="149">
        <v>45353</v>
      </c>
      <c r="J52" s="147" t="s">
        <v>272</v>
      </c>
      <c r="K52" s="147">
        <v>1000413</v>
      </c>
      <c r="L52" s="145" t="s">
        <v>273</v>
      </c>
      <c r="M52" s="147">
        <v>1050722</v>
      </c>
      <c r="N52" s="150"/>
    </row>
    <row r="53" spans="1:14" ht="15" customHeight="1" x14ac:dyDescent="0.25">
      <c r="A53" s="147">
        <v>34</v>
      </c>
      <c r="B53" s="145" t="s">
        <v>274</v>
      </c>
      <c r="C53" s="145" t="s">
        <v>275</v>
      </c>
      <c r="D53" s="147" t="s">
        <v>276</v>
      </c>
      <c r="E53" s="147" t="s">
        <v>152</v>
      </c>
      <c r="G53" s="147" t="s">
        <v>71</v>
      </c>
      <c r="H53" s="151">
        <v>142</v>
      </c>
      <c r="I53" s="149">
        <v>45359</v>
      </c>
      <c r="J53" s="147" t="s">
        <v>272</v>
      </c>
      <c r="K53" s="147">
        <v>1000413</v>
      </c>
      <c r="L53" s="145" t="s">
        <v>277</v>
      </c>
      <c r="M53" s="147">
        <v>1050718</v>
      </c>
      <c r="N53" s="150"/>
    </row>
    <row r="54" spans="1:14" ht="15" customHeight="1" x14ac:dyDescent="0.25">
      <c r="A54" s="147">
        <v>36</v>
      </c>
      <c r="B54" s="145" t="s">
        <v>278</v>
      </c>
      <c r="C54" s="145" t="s">
        <v>279</v>
      </c>
      <c r="D54" s="147" t="s">
        <v>280</v>
      </c>
      <c r="E54" s="147" t="s">
        <v>152</v>
      </c>
      <c r="G54" s="147" t="s">
        <v>71</v>
      </c>
      <c r="H54" s="151">
        <v>147.5</v>
      </c>
      <c r="I54" s="149">
        <v>45353</v>
      </c>
      <c r="J54" s="147" t="s">
        <v>272</v>
      </c>
      <c r="K54" s="147">
        <v>1000413</v>
      </c>
      <c r="L54" s="145" t="s">
        <v>273</v>
      </c>
      <c r="M54" s="147">
        <v>1050722</v>
      </c>
      <c r="N54" s="150"/>
    </row>
    <row r="55" spans="1:14" ht="15" customHeight="1" x14ac:dyDescent="0.2">
      <c r="N55" s="150"/>
    </row>
    <row r="56" spans="1:14" ht="15" customHeight="1" x14ac:dyDescent="0.2">
      <c r="A56" s="10" t="s">
        <v>281</v>
      </c>
      <c r="C56" s="145" t="s">
        <v>282</v>
      </c>
      <c r="H56" s="159"/>
      <c r="N56" s="150"/>
    </row>
    <row r="57" spans="1:14" ht="15" customHeight="1" x14ac:dyDescent="0.25">
      <c r="A57" s="147">
        <v>37</v>
      </c>
      <c r="C57" s="145" t="s">
        <v>283</v>
      </c>
      <c r="E57" s="147" t="s">
        <v>137</v>
      </c>
      <c r="G57" s="147" t="s">
        <v>138</v>
      </c>
      <c r="H57" s="151">
        <v>122</v>
      </c>
      <c r="I57" s="149">
        <v>45406</v>
      </c>
      <c r="J57" s="147" t="s">
        <v>284</v>
      </c>
      <c r="L57" s="145" t="s">
        <v>285</v>
      </c>
    </row>
    <row r="58" spans="1:14" ht="15" customHeight="1" x14ac:dyDescent="0.2"/>
    <row r="59" spans="1:14" ht="15" customHeight="1" x14ac:dyDescent="0.2">
      <c r="A59" s="10" t="s">
        <v>286</v>
      </c>
      <c r="C59" s="145" t="s">
        <v>287</v>
      </c>
    </row>
    <row r="60" spans="1:14" ht="15" customHeight="1" x14ac:dyDescent="0.25">
      <c r="A60" s="147">
        <v>38</v>
      </c>
      <c r="B60" s="145" t="s">
        <v>288</v>
      </c>
      <c r="C60" s="145" t="s">
        <v>289</v>
      </c>
      <c r="D60" s="147" t="s">
        <v>290</v>
      </c>
      <c r="E60" s="147" t="s">
        <v>137</v>
      </c>
      <c r="G60" s="147" t="s">
        <v>71</v>
      </c>
      <c r="H60" s="151">
        <v>129.5</v>
      </c>
      <c r="I60" s="149">
        <v>45317</v>
      </c>
      <c r="J60" s="147" t="s">
        <v>291</v>
      </c>
      <c r="L60" s="145" t="s">
        <v>288</v>
      </c>
    </row>
    <row r="61" spans="1:14" ht="15" customHeight="1" x14ac:dyDescent="0.25">
      <c r="A61" s="147">
        <v>39</v>
      </c>
      <c r="B61" s="145" t="s">
        <v>292</v>
      </c>
      <c r="C61" s="145" t="s">
        <v>293</v>
      </c>
      <c r="D61" s="147" t="s">
        <v>294</v>
      </c>
      <c r="E61" s="147" t="s">
        <v>137</v>
      </c>
      <c r="G61" s="147" t="s">
        <v>71</v>
      </c>
      <c r="H61" s="151">
        <v>110.5</v>
      </c>
      <c r="I61" s="149">
        <v>45320</v>
      </c>
      <c r="J61" s="147" t="s">
        <v>291</v>
      </c>
      <c r="L61" s="145" t="s">
        <v>295</v>
      </c>
      <c r="N61" s="150"/>
    </row>
    <row r="62" spans="1:14" ht="15" customHeight="1" x14ac:dyDescent="0.2">
      <c r="N62" s="150"/>
    </row>
    <row r="63" spans="1:14" ht="15" customHeight="1" x14ac:dyDescent="0.2">
      <c r="A63" s="10" t="s">
        <v>296</v>
      </c>
      <c r="C63" s="145" t="s">
        <v>297</v>
      </c>
      <c r="N63" s="150"/>
    </row>
    <row r="64" spans="1:14" ht="15" customHeight="1" x14ac:dyDescent="0.25">
      <c r="A64" s="147">
        <v>40</v>
      </c>
      <c r="B64" s="145" t="s">
        <v>298</v>
      </c>
      <c r="C64" s="145" t="s">
        <v>299</v>
      </c>
      <c r="D64" s="147" t="s">
        <v>300</v>
      </c>
      <c r="E64" s="147" t="s">
        <v>301</v>
      </c>
      <c r="G64" s="147" t="s">
        <v>65</v>
      </c>
      <c r="H64" s="151">
        <v>75.5</v>
      </c>
      <c r="N64" s="150"/>
    </row>
    <row r="65" spans="1:14" ht="15" customHeight="1" x14ac:dyDescent="0.25">
      <c r="A65" s="147">
        <v>41</v>
      </c>
      <c r="B65" s="145" t="s">
        <v>302</v>
      </c>
      <c r="C65" s="145" t="s">
        <v>303</v>
      </c>
      <c r="D65" s="147" t="s">
        <v>304</v>
      </c>
      <c r="E65" s="147" t="s">
        <v>301</v>
      </c>
      <c r="G65" s="147" t="s">
        <v>65</v>
      </c>
      <c r="H65" s="151">
        <v>94.5</v>
      </c>
      <c r="N65" s="150"/>
    </row>
    <row r="66" spans="1:14" ht="15" customHeight="1" x14ac:dyDescent="0.2">
      <c r="H66" s="159"/>
    </row>
    <row r="67" spans="1:14" ht="15" customHeight="1" x14ac:dyDescent="0.2">
      <c r="A67" s="10" t="s">
        <v>305</v>
      </c>
      <c r="H67" s="159"/>
      <c r="N67" s="150"/>
    </row>
    <row r="68" spans="1:14" ht="15" customHeight="1" x14ac:dyDescent="0.25">
      <c r="A68" s="147">
        <v>42</v>
      </c>
      <c r="B68" s="145" t="s">
        <v>306</v>
      </c>
      <c r="C68" s="145" t="s">
        <v>307</v>
      </c>
      <c r="D68" s="147" t="s">
        <v>308</v>
      </c>
      <c r="E68" s="147" t="s">
        <v>301</v>
      </c>
      <c r="G68" s="147" t="s">
        <v>224</v>
      </c>
      <c r="H68" s="151">
        <v>101.5</v>
      </c>
      <c r="I68" s="149">
        <v>45399</v>
      </c>
      <c r="N68" s="150"/>
    </row>
    <row r="69" spans="1:14" ht="15" customHeight="1" x14ac:dyDescent="0.2">
      <c r="H69" s="159"/>
      <c r="N69" s="150"/>
    </row>
    <row r="70" spans="1:14" ht="15" customHeight="1" x14ac:dyDescent="0.2">
      <c r="A70" s="10" t="s">
        <v>309</v>
      </c>
      <c r="C70" s="145" t="s">
        <v>310</v>
      </c>
      <c r="H70" s="159"/>
    </row>
    <row r="71" spans="1:14" ht="15" customHeight="1" x14ac:dyDescent="0.25">
      <c r="A71" s="147">
        <v>43</v>
      </c>
      <c r="B71" s="145" t="s">
        <v>311</v>
      </c>
      <c r="C71" s="145" t="s">
        <v>312</v>
      </c>
      <c r="D71" s="147" t="s">
        <v>313</v>
      </c>
      <c r="E71" s="147" t="s">
        <v>301</v>
      </c>
      <c r="G71" s="147" t="s">
        <v>65</v>
      </c>
      <c r="H71" s="151">
        <v>81</v>
      </c>
      <c r="I71" s="149">
        <v>45409</v>
      </c>
      <c r="J71" s="147" t="s">
        <v>314</v>
      </c>
      <c r="L71" s="147" t="s">
        <v>315</v>
      </c>
      <c r="N71" s="150"/>
    </row>
    <row r="72" spans="1:14" ht="15" customHeight="1" x14ac:dyDescent="0.2">
      <c r="C72" s="164"/>
      <c r="H72" s="159"/>
      <c r="L72" s="147"/>
      <c r="N72" s="150"/>
    </row>
    <row r="73" spans="1:14" ht="15" customHeight="1" x14ac:dyDescent="0.2">
      <c r="A73" s="10" t="s">
        <v>316</v>
      </c>
      <c r="C73" s="145" t="s">
        <v>317</v>
      </c>
      <c r="H73" s="159"/>
      <c r="L73" s="147"/>
      <c r="N73" s="150"/>
    </row>
    <row r="74" spans="1:14" ht="15" customHeight="1" x14ac:dyDescent="0.25">
      <c r="A74" s="147">
        <v>45</v>
      </c>
      <c r="B74" s="145" t="s">
        <v>318</v>
      </c>
      <c r="C74" s="145" t="s">
        <v>319</v>
      </c>
      <c r="D74" s="147" t="s">
        <v>320</v>
      </c>
      <c r="E74" s="147" t="s">
        <v>301</v>
      </c>
      <c r="G74" s="147" t="s">
        <v>65</v>
      </c>
      <c r="H74" s="151">
        <v>103</v>
      </c>
      <c r="I74" s="149">
        <v>45371</v>
      </c>
      <c r="L74" s="147"/>
      <c r="N74" s="150"/>
    </row>
    <row r="75" spans="1:14" ht="15" customHeight="1" x14ac:dyDescent="0.25">
      <c r="A75" s="147">
        <v>46</v>
      </c>
      <c r="B75" s="145" t="s">
        <v>321</v>
      </c>
      <c r="C75" s="145" t="s">
        <v>322</v>
      </c>
      <c r="D75" s="147" t="s">
        <v>323</v>
      </c>
      <c r="E75" s="147" t="s">
        <v>301</v>
      </c>
      <c r="G75" s="147" t="s">
        <v>324</v>
      </c>
      <c r="H75" s="151">
        <v>127</v>
      </c>
      <c r="I75" s="149">
        <v>45364</v>
      </c>
      <c r="L75" s="147"/>
      <c r="N75" s="150"/>
    </row>
    <row r="76" spans="1:14" ht="15" customHeight="1" x14ac:dyDescent="0.25">
      <c r="A76" s="147">
        <v>47</v>
      </c>
      <c r="B76" s="145" t="s">
        <v>325</v>
      </c>
      <c r="C76" s="145" t="s">
        <v>326</v>
      </c>
      <c r="D76" s="147" t="s">
        <v>327</v>
      </c>
      <c r="E76" s="147" t="s">
        <v>301</v>
      </c>
      <c r="G76" s="147" t="s">
        <v>69</v>
      </c>
      <c r="H76" s="151">
        <v>131</v>
      </c>
      <c r="I76" s="149">
        <v>45373</v>
      </c>
      <c r="L76" s="147"/>
      <c r="N76" s="150"/>
    </row>
    <row r="77" spans="1:14" ht="15" customHeight="1" x14ac:dyDescent="0.2">
      <c r="N77" s="150"/>
    </row>
    <row r="78" spans="1:14" ht="15" customHeight="1" x14ac:dyDescent="0.2">
      <c r="A78" s="10" t="s">
        <v>328</v>
      </c>
      <c r="C78" s="145" t="s">
        <v>329</v>
      </c>
      <c r="N78" s="150"/>
    </row>
    <row r="79" spans="1:14" s="158" customFormat="1" ht="15" customHeight="1" x14ac:dyDescent="0.25">
      <c r="A79" s="152">
        <v>48</v>
      </c>
      <c r="B79" s="153" t="s">
        <v>330</v>
      </c>
      <c r="C79" s="153" t="s">
        <v>330</v>
      </c>
      <c r="D79" s="152" t="s">
        <v>331</v>
      </c>
      <c r="E79" s="152" t="s">
        <v>137</v>
      </c>
      <c r="F79" s="153"/>
      <c r="G79" s="152" t="s">
        <v>69</v>
      </c>
      <c r="H79" s="155">
        <v>161.5</v>
      </c>
      <c r="I79" s="156">
        <v>45380</v>
      </c>
      <c r="J79" s="152"/>
      <c r="K79" s="152"/>
      <c r="L79" s="153" t="s">
        <v>332</v>
      </c>
      <c r="M79" s="152"/>
      <c r="N79" s="157" t="s">
        <v>333</v>
      </c>
    </row>
    <row r="80" spans="1:14" ht="15" customHeight="1" x14ac:dyDescent="0.25">
      <c r="A80" s="147">
        <v>49</v>
      </c>
      <c r="B80" s="145" t="s">
        <v>334</v>
      </c>
      <c r="C80" s="145" t="s">
        <v>334</v>
      </c>
      <c r="D80" s="147" t="s">
        <v>335</v>
      </c>
      <c r="E80" s="147" t="s">
        <v>137</v>
      </c>
      <c r="G80" s="147" t="s">
        <v>72</v>
      </c>
      <c r="H80" s="151">
        <v>131.5</v>
      </c>
      <c r="I80" s="149">
        <v>45367</v>
      </c>
      <c r="N80" s="150"/>
    </row>
    <row r="81" spans="1:14" ht="15" customHeight="1" x14ac:dyDescent="0.25">
      <c r="A81" s="147">
        <v>50</v>
      </c>
      <c r="B81" s="145" t="s">
        <v>336</v>
      </c>
      <c r="C81" s="145" t="s">
        <v>337</v>
      </c>
      <c r="D81" s="147" t="s">
        <v>338</v>
      </c>
      <c r="E81" s="147" t="s">
        <v>137</v>
      </c>
      <c r="G81" s="147" t="s">
        <v>324</v>
      </c>
      <c r="H81" s="151">
        <v>176</v>
      </c>
    </row>
    <row r="82" spans="1:14" ht="15" customHeight="1" x14ac:dyDescent="0.25">
      <c r="A82" s="147">
        <v>51</v>
      </c>
      <c r="B82" s="145" t="s">
        <v>339</v>
      </c>
      <c r="C82" s="145" t="s">
        <v>339</v>
      </c>
      <c r="D82" s="147" t="s">
        <v>340</v>
      </c>
      <c r="E82" s="147" t="s">
        <v>137</v>
      </c>
      <c r="G82" s="147" t="s">
        <v>65</v>
      </c>
      <c r="H82" s="151">
        <v>143.5</v>
      </c>
      <c r="I82" s="149">
        <v>45370</v>
      </c>
      <c r="L82" s="145" t="s">
        <v>341</v>
      </c>
    </row>
    <row r="83" spans="1:14" ht="15" customHeight="1" x14ac:dyDescent="0.25">
      <c r="A83" s="147">
        <v>52</v>
      </c>
      <c r="B83" s="145" t="s">
        <v>342</v>
      </c>
      <c r="C83" s="145" t="s">
        <v>342</v>
      </c>
      <c r="D83" s="147" t="s">
        <v>343</v>
      </c>
      <c r="E83" s="147" t="s">
        <v>137</v>
      </c>
      <c r="G83" s="147" t="s">
        <v>72</v>
      </c>
      <c r="H83" s="151">
        <v>157</v>
      </c>
      <c r="I83" s="149">
        <v>45377</v>
      </c>
      <c r="L83" s="145" t="s">
        <v>344</v>
      </c>
    </row>
    <row r="84" spans="1:14" ht="15" customHeight="1" x14ac:dyDescent="0.25">
      <c r="A84" s="147">
        <v>53</v>
      </c>
      <c r="B84" s="145" t="s">
        <v>345</v>
      </c>
      <c r="C84" s="145" t="s">
        <v>345</v>
      </c>
      <c r="D84" s="147" t="s">
        <v>346</v>
      </c>
      <c r="E84" s="147" t="s">
        <v>137</v>
      </c>
      <c r="G84" s="147" t="s">
        <v>71</v>
      </c>
      <c r="H84" s="151">
        <v>147.5</v>
      </c>
      <c r="I84" s="149">
        <v>45369</v>
      </c>
      <c r="L84" s="145" t="s">
        <v>347</v>
      </c>
    </row>
    <row r="85" spans="1:14" ht="15" customHeight="1" x14ac:dyDescent="0.2"/>
    <row r="86" spans="1:14" ht="15" customHeight="1" x14ac:dyDescent="0.2">
      <c r="A86" s="10" t="s">
        <v>348</v>
      </c>
      <c r="C86" s="145" t="s">
        <v>349</v>
      </c>
    </row>
    <row r="87" spans="1:14" ht="15" customHeight="1" x14ac:dyDescent="0.25">
      <c r="A87" s="147">
        <v>54</v>
      </c>
      <c r="B87" s="145" t="s">
        <v>350</v>
      </c>
      <c r="C87" s="145" t="s">
        <v>350</v>
      </c>
      <c r="D87" s="147" t="s">
        <v>351</v>
      </c>
      <c r="E87" s="147" t="s">
        <v>137</v>
      </c>
      <c r="G87" s="147" t="s">
        <v>352</v>
      </c>
      <c r="H87" s="151">
        <v>88.5</v>
      </c>
    </row>
    <row r="88" spans="1:14" ht="15" customHeight="1" x14ac:dyDescent="0.25">
      <c r="A88" s="147">
        <v>55</v>
      </c>
      <c r="B88" s="145" t="s">
        <v>353</v>
      </c>
      <c r="C88" s="145" t="s">
        <v>353</v>
      </c>
      <c r="D88" s="147" t="s">
        <v>354</v>
      </c>
      <c r="E88" s="147" t="s">
        <v>137</v>
      </c>
      <c r="G88" s="147" t="s">
        <v>324</v>
      </c>
      <c r="H88" s="151">
        <v>75</v>
      </c>
    </row>
    <row r="89" spans="1:14" ht="15" customHeight="1" x14ac:dyDescent="0.25">
      <c r="A89" s="147">
        <v>56</v>
      </c>
      <c r="B89" s="145" t="s">
        <v>355</v>
      </c>
      <c r="C89" s="145" t="s">
        <v>355</v>
      </c>
      <c r="D89" s="147" t="s">
        <v>356</v>
      </c>
      <c r="E89" s="147" t="s">
        <v>137</v>
      </c>
      <c r="G89" s="147" t="s">
        <v>357</v>
      </c>
      <c r="H89" s="151">
        <v>80.5</v>
      </c>
    </row>
    <row r="90" spans="1:14" s="158" customFormat="1" ht="15" customHeight="1" x14ac:dyDescent="0.25">
      <c r="A90" s="152">
        <v>57</v>
      </c>
      <c r="B90" s="153" t="s">
        <v>358</v>
      </c>
      <c r="C90" s="153" t="s">
        <v>358</v>
      </c>
      <c r="D90" s="152" t="s">
        <v>359</v>
      </c>
      <c r="E90" s="152" t="s">
        <v>137</v>
      </c>
      <c r="F90" s="153"/>
      <c r="G90" s="152" t="s">
        <v>352</v>
      </c>
      <c r="H90" s="155">
        <v>95.5</v>
      </c>
      <c r="I90" s="156"/>
      <c r="J90" s="152"/>
      <c r="K90" s="152"/>
      <c r="L90" s="153"/>
      <c r="M90" s="152"/>
      <c r="N90" s="165" t="s">
        <v>360</v>
      </c>
    </row>
    <row r="91" spans="1:14" ht="15" customHeight="1" x14ac:dyDescent="0.25">
      <c r="A91" s="147">
        <v>58</v>
      </c>
      <c r="B91" s="145" t="s">
        <v>361</v>
      </c>
      <c r="C91" s="145" t="s">
        <v>361</v>
      </c>
      <c r="D91" s="147" t="s">
        <v>362</v>
      </c>
      <c r="E91" s="147" t="s">
        <v>137</v>
      </c>
      <c r="G91" s="147" t="s">
        <v>352</v>
      </c>
      <c r="H91" s="151">
        <v>90</v>
      </c>
      <c r="J91" s="79"/>
    </row>
    <row r="92" spans="1:14" ht="15" customHeight="1" x14ac:dyDescent="0.25">
      <c r="A92" s="147">
        <v>59</v>
      </c>
      <c r="B92" s="145" t="s">
        <v>363</v>
      </c>
      <c r="C92" s="145" t="s">
        <v>363</v>
      </c>
      <c r="D92" s="147" t="s">
        <v>364</v>
      </c>
      <c r="E92" s="147" t="s">
        <v>137</v>
      </c>
      <c r="G92" s="147" t="s">
        <v>352</v>
      </c>
      <c r="H92" s="151">
        <v>92.5</v>
      </c>
      <c r="J92" s="79"/>
    </row>
    <row r="93" spans="1:14" ht="15" customHeight="1" x14ac:dyDescent="0.2"/>
    <row r="94" spans="1:14" ht="15" customHeight="1" x14ac:dyDescent="0.2">
      <c r="A94" s="10" t="s">
        <v>365</v>
      </c>
      <c r="C94" s="145" t="s">
        <v>366</v>
      </c>
    </row>
    <row r="95" spans="1:14" s="158" customFormat="1" ht="15" customHeight="1" x14ac:dyDescent="0.25">
      <c r="A95" s="152">
        <v>60</v>
      </c>
      <c r="B95" s="153" t="s">
        <v>367</v>
      </c>
      <c r="C95" s="153" t="s">
        <v>368</v>
      </c>
      <c r="D95" s="152" t="s">
        <v>369</v>
      </c>
      <c r="E95" s="152" t="s">
        <v>152</v>
      </c>
      <c r="F95" s="153"/>
      <c r="G95" s="152" t="s">
        <v>65</v>
      </c>
      <c r="H95" s="155">
        <v>95</v>
      </c>
      <c r="I95" s="156">
        <v>45429</v>
      </c>
      <c r="J95" s="152" t="s">
        <v>370</v>
      </c>
      <c r="K95" s="152"/>
      <c r="L95" s="153" t="s">
        <v>371</v>
      </c>
      <c r="M95" s="152"/>
      <c r="N95" s="165" t="s">
        <v>208</v>
      </c>
    </row>
    <row r="96" spans="1:14" s="158" customFormat="1" ht="15" customHeight="1" x14ac:dyDescent="0.25">
      <c r="A96" s="152">
        <v>61</v>
      </c>
      <c r="B96" s="153" t="s">
        <v>372</v>
      </c>
      <c r="C96" s="153" t="s">
        <v>373</v>
      </c>
      <c r="D96" s="152" t="s">
        <v>374</v>
      </c>
      <c r="E96" s="152" t="s">
        <v>152</v>
      </c>
      <c r="F96" s="153"/>
      <c r="G96" s="152" t="s">
        <v>65</v>
      </c>
      <c r="H96" s="155">
        <v>80.5</v>
      </c>
      <c r="I96" s="156">
        <v>45435</v>
      </c>
      <c r="J96" s="152" t="s">
        <v>375</v>
      </c>
      <c r="K96" s="152"/>
      <c r="L96" s="153" t="s">
        <v>376</v>
      </c>
      <c r="M96" s="152"/>
      <c r="N96" s="165" t="s">
        <v>377</v>
      </c>
    </row>
    <row r="97" spans="1:14" s="158" customFormat="1" ht="15" customHeight="1" x14ac:dyDescent="0.25">
      <c r="A97" s="152">
        <v>62</v>
      </c>
      <c r="B97" s="153" t="s">
        <v>378</v>
      </c>
      <c r="C97" s="153" t="s">
        <v>379</v>
      </c>
      <c r="D97" s="152" t="s">
        <v>380</v>
      </c>
      <c r="E97" s="152" t="s">
        <v>152</v>
      </c>
      <c r="F97" s="153"/>
      <c r="G97" s="152" t="s">
        <v>65</v>
      </c>
      <c r="H97" s="155">
        <v>73</v>
      </c>
      <c r="I97" s="156">
        <v>45420</v>
      </c>
      <c r="J97" s="152" t="s">
        <v>375</v>
      </c>
      <c r="K97" s="152"/>
      <c r="L97" s="153" t="s">
        <v>381</v>
      </c>
      <c r="M97" s="152"/>
      <c r="N97" s="165" t="s">
        <v>360</v>
      </c>
    </row>
    <row r="98" spans="1:14" s="158" customFormat="1" ht="15" customHeight="1" x14ac:dyDescent="0.25">
      <c r="A98" s="152">
        <v>63</v>
      </c>
      <c r="B98" s="153" t="s">
        <v>382</v>
      </c>
      <c r="C98" s="153" t="s">
        <v>383</v>
      </c>
      <c r="D98" s="152" t="s">
        <v>384</v>
      </c>
      <c r="E98" s="152" t="s">
        <v>152</v>
      </c>
      <c r="F98" s="153"/>
      <c r="G98" s="152" t="s">
        <v>65</v>
      </c>
      <c r="H98" s="155">
        <v>62</v>
      </c>
      <c r="I98" s="156">
        <v>45427</v>
      </c>
      <c r="J98" s="152" t="s">
        <v>375</v>
      </c>
      <c r="K98" s="152"/>
      <c r="L98" s="153" t="s">
        <v>385</v>
      </c>
      <c r="M98" s="152"/>
      <c r="N98" s="165" t="s">
        <v>208</v>
      </c>
    </row>
    <row r="99" spans="1:14" ht="15" customHeight="1" x14ac:dyDescent="0.25">
      <c r="A99" s="147">
        <v>64</v>
      </c>
      <c r="B99" s="145" t="s">
        <v>386</v>
      </c>
      <c r="C99" s="145" t="s">
        <v>387</v>
      </c>
      <c r="D99" s="147" t="s">
        <v>388</v>
      </c>
      <c r="E99" s="147" t="s">
        <v>152</v>
      </c>
      <c r="G99" s="147" t="s">
        <v>71</v>
      </c>
      <c r="H99" s="151">
        <v>71.5</v>
      </c>
      <c r="I99" s="149">
        <v>45419</v>
      </c>
      <c r="J99" s="147" t="s">
        <v>389</v>
      </c>
      <c r="L99" s="145" t="s">
        <v>390</v>
      </c>
    </row>
    <row r="100" spans="1:14" ht="15" customHeight="1" x14ac:dyDescent="0.25">
      <c r="A100" s="147">
        <v>65</v>
      </c>
      <c r="B100" s="145" t="s">
        <v>391</v>
      </c>
      <c r="C100" s="145" t="s">
        <v>392</v>
      </c>
      <c r="D100" s="147" t="s">
        <v>393</v>
      </c>
      <c r="E100" s="147" t="s">
        <v>152</v>
      </c>
      <c r="G100" s="147" t="s">
        <v>72</v>
      </c>
      <c r="H100" s="151">
        <v>100</v>
      </c>
      <c r="I100" s="149">
        <v>45416</v>
      </c>
      <c r="J100" s="147" t="s">
        <v>394</v>
      </c>
      <c r="L100" s="145" t="s">
        <v>395</v>
      </c>
    </row>
    <row r="101" spans="1:14" ht="15" customHeight="1" x14ac:dyDescent="0.25">
      <c r="A101" s="147">
        <v>66</v>
      </c>
      <c r="B101" s="145" t="s">
        <v>396</v>
      </c>
      <c r="C101" s="145" t="s">
        <v>397</v>
      </c>
      <c r="D101" s="147" t="s">
        <v>398</v>
      </c>
      <c r="E101" s="147" t="s">
        <v>152</v>
      </c>
      <c r="G101" s="147" t="s">
        <v>71</v>
      </c>
      <c r="H101" s="151">
        <v>99.5</v>
      </c>
      <c r="I101" s="149">
        <v>45415</v>
      </c>
      <c r="J101" s="147" t="s">
        <v>399</v>
      </c>
      <c r="L101" s="145" t="s">
        <v>400</v>
      </c>
    </row>
    <row r="102" spans="1:14" ht="15" customHeight="1" x14ac:dyDescent="0.25">
      <c r="A102" s="147">
        <v>67</v>
      </c>
      <c r="B102" s="145" t="s">
        <v>401</v>
      </c>
      <c r="C102" s="145" t="s">
        <v>402</v>
      </c>
      <c r="D102" s="147" t="s">
        <v>403</v>
      </c>
      <c r="E102" s="147" t="s">
        <v>152</v>
      </c>
      <c r="G102" s="147" t="s">
        <v>65</v>
      </c>
      <c r="H102" s="151">
        <v>88</v>
      </c>
      <c r="I102" s="149">
        <v>45408</v>
      </c>
      <c r="J102" s="147" t="s">
        <v>370</v>
      </c>
      <c r="L102" s="145" t="s">
        <v>404</v>
      </c>
    </row>
    <row r="103" spans="1:14" ht="15" customHeight="1" x14ac:dyDescent="0.25">
      <c r="A103" s="147">
        <v>68</v>
      </c>
      <c r="B103" s="145" t="s">
        <v>405</v>
      </c>
      <c r="C103" s="145" t="s">
        <v>406</v>
      </c>
      <c r="D103" s="147" t="s">
        <v>407</v>
      </c>
      <c r="E103" s="147" t="s">
        <v>152</v>
      </c>
      <c r="G103" s="147" t="s">
        <v>71</v>
      </c>
      <c r="H103" s="151">
        <v>89.5</v>
      </c>
      <c r="I103" s="149">
        <v>45418</v>
      </c>
      <c r="J103" s="147" t="s">
        <v>394</v>
      </c>
      <c r="L103" s="145" t="s">
        <v>408</v>
      </c>
    </row>
    <row r="104" spans="1:14" ht="15" customHeight="1" x14ac:dyDescent="0.25">
      <c r="A104" s="147">
        <v>69</v>
      </c>
      <c r="B104" s="145" t="s">
        <v>409</v>
      </c>
      <c r="C104" s="145" t="s">
        <v>410</v>
      </c>
      <c r="D104" s="147" t="s">
        <v>411</v>
      </c>
      <c r="E104" s="147" t="s">
        <v>152</v>
      </c>
      <c r="G104" s="147" t="s">
        <v>71</v>
      </c>
      <c r="H104" s="151">
        <v>87</v>
      </c>
      <c r="I104" s="149">
        <v>45427</v>
      </c>
      <c r="J104" s="147" t="s">
        <v>389</v>
      </c>
      <c r="L104" s="145" t="s">
        <v>412</v>
      </c>
    </row>
    <row r="105" spans="1:14" ht="15" customHeight="1" x14ac:dyDescent="0.25">
      <c r="A105" s="147">
        <v>70</v>
      </c>
      <c r="B105" s="145" t="s">
        <v>413</v>
      </c>
      <c r="C105" s="145" t="s">
        <v>414</v>
      </c>
      <c r="D105" s="147" t="s">
        <v>415</v>
      </c>
      <c r="E105" s="147" t="s">
        <v>152</v>
      </c>
      <c r="G105" s="147" t="s">
        <v>71</v>
      </c>
      <c r="H105" s="151">
        <v>93</v>
      </c>
      <c r="I105" s="149">
        <v>45413</v>
      </c>
      <c r="J105" s="147" t="s">
        <v>399</v>
      </c>
      <c r="L105" s="145" t="s">
        <v>416</v>
      </c>
    </row>
    <row r="106" spans="1:14" ht="15" customHeight="1" x14ac:dyDescent="0.2"/>
    <row r="107" spans="1:14" ht="15" customHeight="1" x14ac:dyDescent="0.2">
      <c r="A107" s="10" t="s">
        <v>417</v>
      </c>
      <c r="C107" s="145" t="s">
        <v>366</v>
      </c>
    </row>
    <row r="108" spans="1:14" ht="15" customHeight="1" x14ac:dyDescent="0.25">
      <c r="A108" s="147">
        <v>71</v>
      </c>
      <c r="B108" s="145" t="s">
        <v>418</v>
      </c>
      <c r="C108" s="145" t="s">
        <v>419</v>
      </c>
      <c r="D108" s="147" t="s">
        <v>420</v>
      </c>
      <c r="E108" s="147" t="s">
        <v>152</v>
      </c>
      <c r="G108" s="147" t="s">
        <v>71</v>
      </c>
      <c r="H108" s="151">
        <v>87</v>
      </c>
      <c r="I108" s="149">
        <v>45415</v>
      </c>
      <c r="J108" s="147" t="s">
        <v>389</v>
      </c>
      <c r="L108" s="145" t="s">
        <v>421</v>
      </c>
    </row>
    <row r="109" spans="1:14" s="158" customFormat="1" ht="15" customHeight="1" x14ac:dyDescent="0.25">
      <c r="A109" s="152">
        <v>72</v>
      </c>
      <c r="B109" s="153" t="s">
        <v>422</v>
      </c>
      <c r="C109" s="153" t="s">
        <v>423</v>
      </c>
      <c r="D109" s="152" t="s">
        <v>424</v>
      </c>
      <c r="E109" s="152" t="s">
        <v>152</v>
      </c>
      <c r="F109" s="153"/>
      <c r="G109" s="152" t="s">
        <v>65</v>
      </c>
      <c r="H109" s="155">
        <v>75.5</v>
      </c>
      <c r="I109" s="156">
        <v>45428</v>
      </c>
      <c r="J109" s="152" t="s">
        <v>370</v>
      </c>
      <c r="K109" s="152"/>
      <c r="L109" s="153" t="s">
        <v>425</v>
      </c>
      <c r="M109" s="152"/>
      <c r="N109" s="165" t="s">
        <v>208</v>
      </c>
    </row>
    <row r="110" spans="1:14" s="158" customFormat="1" ht="15" customHeight="1" x14ac:dyDescent="0.25">
      <c r="A110" s="152">
        <v>73</v>
      </c>
      <c r="B110" s="153" t="s">
        <v>426</v>
      </c>
      <c r="C110" s="153" t="s">
        <v>427</v>
      </c>
      <c r="D110" s="152" t="s">
        <v>428</v>
      </c>
      <c r="E110" s="152" t="s">
        <v>152</v>
      </c>
      <c r="F110" s="153"/>
      <c r="G110" s="152" t="s">
        <v>71</v>
      </c>
      <c r="H110" s="155">
        <v>93.5</v>
      </c>
      <c r="I110" s="156">
        <v>45427</v>
      </c>
      <c r="J110" s="152" t="s">
        <v>389</v>
      </c>
      <c r="K110" s="152"/>
      <c r="L110" s="153" t="s">
        <v>429</v>
      </c>
      <c r="M110" s="152"/>
      <c r="N110" s="165" t="s">
        <v>430</v>
      </c>
    </row>
    <row r="111" spans="1:14" ht="15" customHeight="1" x14ac:dyDescent="0.25">
      <c r="A111" s="147">
        <v>83</v>
      </c>
      <c r="B111" s="145" t="s">
        <v>431</v>
      </c>
      <c r="C111" s="145" t="s">
        <v>432</v>
      </c>
      <c r="D111" s="147" t="s">
        <v>433</v>
      </c>
      <c r="E111" s="147" t="s">
        <v>152</v>
      </c>
      <c r="G111" s="147" t="s">
        <v>72</v>
      </c>
      <c r="H111" s="151">
        <v>112.5</v>
      </c>
      <c r="I111" s="149">
        <v>45415</v>
      </c>
      <c r="J111" s="147" t="s">
        <v>399</v>
      </c>
      <c r="L111" s="145" t="s">
        <v>434</v>
      </c>
    </row>
    <row r="112" spans="1:14" ht="15" customHeight="1" x14ac:dyDescent="0.2"/>
    <row r="113" spans="1:14" ht="15" customHeight="1" x14ac:dyDescent="0.2">
      <c r="A113" s="10" t="s">
        <v>435</v>
      </c>
      <c r="C113" s="145" t="s">
        <v>366</v>
      </c>
    </row>
    <row r="114" spans="1:14" ht="15" customHeight="1" x14ac:dyDescent="0.25">
      <c r="A114" s="147">
        <v>74</v>
      </c>
      <c r="B114" s="145" t="s">
        <v>436</v>
      </c>
      <c r="C114" s="145" t="s">
        <v>437</v>
      </c>
      <c r="D114" s="147" t="s">
        <v>438</v>
      </c>
      <c r="E114" s="147" t="s">
        <v>152</v>
      </c>
      <c r="G114" s="147" t="s">
        <v>69</v>
      </c>
      <c r="H114" s="151">
        <v>67</v>
      </c>
      <c r="I114" s="149">
        <v>45447</v>
      </c>
      <c r="J114" s="147" t="s">
        <v>439</v>
      </c>
      <c r="L114" s="145" t="s">
        <v>440</v>
      </c>
    </row>
    <row r="115" spans="1:14" ht="15" customHeight="1" x14ac:dyDescent="0.25">
      <c r="A115" s="147">
        <v>75</v>
      </c>
      <c r="B115" s="145" t="s">
        <v>441</v>
      </c>
      <c r="C115" s="145" t="s">
        <v>442</v>
      </c>
      <c r="D115" s="147" t="s">
        <v>443</v>
      </c>
      <c r="E115" s="147" t="s">
        <v>152</v>
      </c>
      <c r="G115" s="147" t="s">
        <v>65</v>
      </c>
      <c r="H115" s="151">
        <v>76</v>
      </c>
      <c r="I115" s="149">
        <v>45424</v>
      </c>
      <c r="J115" s="147" t="s">
        <v>370</v>
      </c>
      <c r="L115" s="145" t="s">
        <v>444</v>
      </c>
    </row>
    <row r="116" spans="1:14" ht="15" customHeight="1" x14ac:dyDescent="0.25">
      <c r="A116" s="147">
        <v>76</v>
      </c>
      <c r="B116" s="145" t="s">
        <v>445</v>
      </c>
      <c r="C116" s="145" t="s">
        <v>446</v>
      </c>
      <c r="D116" s="147" t="s">
        <v>447</v>
      </c>
      <c r="E116" s="147" t="s">
        <v>152</v>
      </c>
      <c r="G116" s="147" t="s">
        <v>65</v>
      </c>
      <c r="H116" s="151">
        <v>94.5</v>
      </c>
      <c r="I116" s="149">
        <v>45423</v>
      </c>
      <c r="J116" s="147" t="s">
        <v>370</v>
      </c>
      <c r="L116" s="145" t="s">
        <v>448</v>
      </c>
    </row>
    <row r="117" spans="1:14" ht="15" customHeight="1" x14ac:dyDescent="0.25">
      <c r="A117" s="147">
        <v>77</v>
      </c>
      <c r="B117" s="145" t="s">
        <v>449</v>
      </c>
      <c r="C117" s="145" t="s">
        <v>450</v>
      </c>
      <c r="D117" s="147" t="s">
        <v>451</v>
      </c>
      <c r="E117" s="147" t="s">
        <v>152</v>
      </c>
      <c r="G117" s="147" t="s">
        <v>65</v>
      </c>
      <c r="H117" s="151">
        <v>90</v>
      </c>
      <c r="I117" s="149">
        <v>45410</v>
      </c>
      <c r="J117" s="147" t="s">
        <v>370</v>
      </c>
      <c r="L117" s="145" t="s">
        <v>452</v>
      </c>
    </row>
    <row r="118" spans="1:14" ht="15" customHeight="1" x14ac:dyDescent="0.25">
      <c r="A118" s="147">
        <v>78</v>
      </c>
      <c r="B118" s="145" t="s">
        <v>453</v>
      </c>
      <c r="C118" s="145" t="s">
        <v>454</v>
      </c>
      <c r="D118" s="147" t="s">
        <v>455</v>
      </c>
      <c r="E118" s="147" t="s">
        <v>152</v>
      </c>
      <c r="G118" s="147" t="s">
        <v>65</v>
      </c>
      <c r="H118" s="151">
        <v>74.5</v>
      </c>
      <c r="I118" s="149">
        <v>45428</v>
      </c>
      <c r="J118" s="147" t="s">
        <v>439</v>
      </c>
      <c r="L118" s="145" t="s">
        <v>456</v>
      </c>
    </row>
    <row r="119" spans="1:14" ht="15" customHeight="1" x14ac:dyDescent="0.2"/>
    <row r="120" spans="1:14" ht="15" customHeight="1" x14ac:dyDescent="0.2">
      <c r="A120" s="10" t="s">
        <v>457</v>
      </c>
      <c r="C120" s="145" t="s">
        <v>366</v>
      </c>
    </row>
    <row r="121" spans="1:14" ht="15" customHeight="1" x14ac:dyDescent="0.25">
      <c r="A121" s="147">
        <v>79</v>
      </c>
      <c r="B121" s="145" t="s">
        <v>458</v>
      </c>
      <c r="C121" s="145" t="s">
        <v>459</v>
      </c>
      <c r="D121" s="147" t="s">
        <v>460</v>
      </c>
      <c r="E121" s="147" t="s">
        <v>152</v>
      </c>
      <c r="G121" s="147" t="s">
        <v>71</v>
      </c>
      <c r="H121" s="151">
        <v>99.5</v>
      </c>
      <c r="I121" s="149">
        <v>45419</v>
      </c>
      <c r="J121" s="147" t="s">
        <v>399</v>
      </c>
      <c r="L121" s="145" t="s">
        <v>461</v>
      </c>
    </row>
    <row r="122" spans="1:14" s="158" customFormat="1" ht="15" customHeight="1" x14ac:dyDescent="0.25">
      <c r="A122" s="152">
        <v>80</v>
      </c>
      <c r="B122" s="153" t="s">
        <v>462</v>
      </c>
      <c r="C122" s="153" t="s">
        <v>463</v>
      </c>
      <c r="D122" s="152" t="s">
        <v>464</v>
      </c>
      <c r="E122" s="152" t="s">
        <v>152</v>
      </c>
      <c r="F122" s="153"/>
      <c r="G122" s="152" t="s">
        <v>71</v>
      </c>
      <c r="H122" s="155">
        <v>80.5</v>
      </c>
      <c r="I122" s="156">
        <v>45432</v>
      </c>
      <c r="J122" s="152" t="s">
        <v>389</v>
      </c>
      <c r="K122" s="152"/>
      <c r="L122" s="153" t="s">
        <v>465</v>
      </c>
      <c r="M122" s="152"/>
      <c r="N122" s="165" t="s">
        <v>208</v>
      </c>
    </row>
    <row r="123" spans="1:14" s="158" customFormat="1" ht="15" customHeight="1" x14ac:dyDescent="0.25">
      <c r="A123" s="152">
        <v>81</v>
      </c>
      <c r="B123" s="153" t="s">
        <v>466</v>
      </c>
      <c r="C123" s="153" t="s">
        <v>467</v>
      </c>
      <c r="D123" s="152" t="s">
        <v>468</v>
      </c>
      <c r="E123" s="152" t="s">
        <v>152</v>
      </c>
      <c r="F123" s="153"/>
      <c r="G123" s="152" t="s">
        <v>71</v>
      </c>
      <c r="H123" s="155">
        <v>92.5</v>
      </c>
      <c r="I123" s="156">
        <v>45418</v>
      </c>
      <c r="J123" s="152" t="s">
        <v>399</v>
      </c>
      <c r="K123" s="152"/>
      <c r="L123" s="153" t="s">
        <v>469</v>
      </c>
      <c r="M123" s="152"/>
      <c r="N123" s="165" t="s">
        <v>470</v>
      </c>
    </row>
    <row r="124" spans="1:14" ht="15" customHeight="1" x14ac:dyDescent="0.25">
      <c r="A124" s="147">
        <v>82</v>
      </c>
      <c r="B124" s="145" t="s">
        <v>471</v>
      </c>
      <c r="C124" s="145" t="s">
        <v>472</v>
      </c>
      <c r="D124" s="147" t="s">
        <v>473</v>
      </c>
      <c r="E124" s="147" t="s">
        <v>152</v>
      </c>
      <c r="G124" s="147" t="s">
        <v>71</v>
      </c>
      <c r="H124" s="151">
        <v>64.5</v>
      </c>
      <c r="I124" s="149">
        <v>45429</v>
      </c>
      <c r="J124" s="147" t="s">
        <v>394</v>
      </c>
      <c r="L124" s="145" t="s">
        <v>474</v>
      </c>
    </row>
    <row r="125" spans="1:14" ht="15" customHeight="1" x14ac:dyDescent="0.2"/>
    <row r="126" spans="1:14" ht="15" customHeight="1" x14ac:dyDescent="0.2">
      <c r="A126" s="10" t="s">
        <v>78</v>
      </c>
      <c r="C126" s="145" t="s">
        <v>475</v>
      </c>
    </row>
    <row r="127" spans="1:14" ht="15" customHeight="1" x14ac:dyDescent="0.25">
      <c r="A127" s="147">
        <v>84</v>
      </c>
      <c r="B127" s="145" t="s">
        <v>98</v>
      </c>
      <c r="C127" s="145" t="s">
        <v>476</v>
      </c>
      <c r="D127" s="147" t="s">
        <v>477</v>
      </c>
      <c r="E127" s="147" t="s">
        <v>152</v>
      </c>
      <c r="F127" s="147">
        <v>1001247</v>
      </c>
      <c r="G127" s="147" t="s">
        <v>69</v>
      </c>
      <c r="H127" s="151">
        <v>93.5</v>
      </c>
      <c r="I127" s="149">
        <v>45392</v>
      </c>
      <c r="J127" s="147" t="s">
        <v>97</v>
      </c>
      <c r="K127" s="147">
        <v>999764</v>
      </c>
      <c r="L127" s="145" t="s">
        <v>478</v>
      </c>
      <c r="M127" s="147">
        <v>1052655</v>
      </c>
    </row>
    <row r="128" spans="1:14" ht="15" customHeight="1" x14ac:dyDescent="0.25">
      <c r="A128" s="147">
        <v>85</v>
      </c>
      <c r="B128" s="145" t="s">
        <v>96</v>
      </c>
      <c r="C128" s="145" t="s">
        <v>479</v>
      </c>
      <c r="D128" s="147" t="s">
        <v>480</v>
      </c>
      <c r="E128" s="147" t="s">
        <v>152</v>
      </c>
      <c r="F128" s="147">
        <v>1001246</v>
      </c>
      <c r="G128" s="147" t="s">
        <v>69</v>
      </c>
      <c r="H128" s="151">
        <v>88</v>
      </c>
      <c r="I128" s="149">
        <v>45392</v>
      </c>
      <c r="J128" s="147" t="s">
        <v>97</v>
      </c>
      <c r="K128" s="147">
        <v>999764</v>
      </c>
      <c r="L128" s="145" t="s">
        <v>481</v>
      </c>
      <c r="M128" s="147">
        <v>1052657</v>
      </c>
    </row>
    <row r="129" spans="1:14" ht="15" customHeight="1" x14ac:dyDescent="0.25">
      <c r="A129" s="147">
        <v>86</v>
      </c>
      <c r="B129" s="145" t="s">
        <v>91</v>
      </c>
      <c r="C129" s="145" t="s">
        <v>482</v>
      </c>
      <c r="D129" s="147" t="s">
        <v>483</v>
      </c>
      <c r="E129" s="147" t="s">
        <v>152</v>
      </c>
      <c r="F129" s="147">
        <v>1001254</v>
      </c>
      <c r="G129" s="147" t="s">
        <v>69</v>
      </c>
      <c r="H129" s="151">
        <v>87</v>
      </c>
      <c r="I129" s="149">
        <v>45402</v>
      </c>
      <c r="J129" s="147" t="s">
        <v>92</v>
      </c>
      <c r="K129" s="147">
        <v>999490</v>
      </c>
      <c r="L129" s="145" t="s">
        <v>484</v>
      </c>
      <c r="M129" s="147">
        <v>1047233</v>
      </c>
    </row>
    <row r="130" spans="1:14" ht="15" customHeight="1" x14ac:dyDescent="0.25">
      <c r="A130" s="147">
        <v>87</v>
      </c>
      <c r="B130" s="145" t="s">
        <v>83</v>
      </c>
      <c r="C130" s="145" t="s">
        <v>485</v>
      </c>
      <c r="D130" s="147" t="s">
        <v>486</v>
      </c>
      <c r="E130" s="147" t="s">
        <v>152</v>
      </c>
      <c r="F130" s="147">
        <v>1001255</v>
      </c>
      <c r="G130" s="147" t="s">
        <v>69</v>
      </c>
      <c r="H130" s="151">
        <v>105</v>
      </c>
      <c r="I130" s="149">
        <v>45403</v>
      </c>
      <c r="J130" s="147" t="s">
        <v>84</v>
      </c>
      <c r="K130" s="147">
        <v>1000572</v>
      </c>
      <c r="L130" s="145" t="s">
        <v>487</v>
      </c>
      <c r="M130" s="147">
        <v>1049697</v>
      </c>
    </row>
    <row r="131" spans="1:14" s="158" customFormat="1" ht="15" customHeight="1" x14ac:dyDescent="0.25">
      <c r="A131" s="152">
        <v>88</v>
      </c>
      <c r="B131" s="153" t="s">
        <v>488</v>
      </c>
      <c r="C131" s="153" t="s">
        <v>489</v>
      </c>
      <c r="D131" s="152" t="s">
        <v>490</v>
      </c>
      <c r="E131" s="152" t="s">
        <v>152</v>
      </c>
      <c r="F131" s="152">
        <v>1001253</v>
      </c>
      <c r="G131" s="152" t="s">
        <v>65</v>
      </c>
      <c r="H131" s="155">
        <v>108.5</v>
      </c>
      <c r="I131" s="156">
        <v>45401</v>
      </c>
      <c r="J131" s="152" t="s">
        <v>84</v>
      </c>
      <c r="K131" s="152">
        <v>1000572</v>
      </c>
      <c r="L131" s="153" t="s">
        <v>491</v>
      </c>
      <c r="M131" s="152">
        <v>1046102</v>
      </c>
      <c r="N131" s="165" t="s">
        <v>208</v>
      </c>
    </row>
    <row r="132" spans="1:14" ht="15" customHeight="1" x14ac:dyDescent="0.25">
      <c r="A132" s="147">
        <v>89</v>
      </c>
      <c r="B132" s="145" t="s">
        <v>76</v>
      </c>
      <c r="C132" s="145" t="s">
        <v>492</v>
      </c>
      <c r="D132" s="147" t="s">
        <v>493</v>
      </c>
      <c r="E132" s="147" t="s">
        <v>152</v>
      </c>
      <c r="F132" s="147">
        <v>1001243</v>
      </c>
      <c r="G132" s="147" t="s">
        <v>69</v>
      </c>
      <c r="H132" s="151">
        <v>99.5</v>
      </c>
      <c r="I132" s="149">
        <v>45391</v>
      </c>
      <c r="J132" s="147" t="s">
        <v>77</v>
      </c>
      <c r="K132" s="147">
        <v>1000164</v>
      </c>
      <c r="L132" s="145" t="s">
        <v>494</v>
      </c>
      <c r="M132" s="147">
        <v>1049708</v>
      </c>
    </row>
    <row r="133" spans="1:14" s="158" customFormat="1" ht="15" customHeight="1" x14ac:dyDescent="0.25">
      <c r="A133" s="152">
        <v>90</v>
      </c>
      <c r="B133" s="153" t="s">
        <v>495</v>
      </c>
      <c r="C133" s="153" t="s">
        <v>496</v>
      </c>
      <c r="D133" s="152" t="s">
        <v>497</v>
      </c>
      <c r="E133" s="152" t="s">
        <v>152</v>
      </c>
      <c r="F133" s="166">
        <v>1001251</v>
      </c>
      <c r="G133" s="152" t="s">
        <v>69</v>
      </c>
      <c r="H133" s="155">
        <v>102</v>
      </c>
      <c r="I133" s="156">
        <v>45399</v>
      </c>
      <c r="J133" s="152" t="s">
        <v>498</v>
      </c>
      <c r="K133" s="166">
        <v>1000541</v>
      </c>
      <c r="L133" s="153" t="s">
        <v>499</v>
      </c>
      <c r="M133" s="166">
        <v>1044785</v>
      </c>
      <c r="N133" s="165" t="s">
        <v>500</v>
      </c>
    </row>
    <row r="134" spans="1:14" s="142" customFormat="1" ht="15" customHeight="1" x14ac:dyDescent="0.2">
      <c r="A134" s="147"/>
      <c r="B134" s="145"/>
      <c r="C134" s="145"/>
      <c r="D134" s="145"/>
      <c r="E134" s="147"/>
      <c r="F134" s="137"/>
      <c r="G134" s="138"/>
      <c r="H134" s="144"/>
      <c r="I134" s="140"/>
      <c r="J134" s="138"/>
      <c r="K134" s="138"/>
      <c r="L134" s="137"/>
      <c r="M134" s="138"/>
    </row>
    <row r="135" spans="1:14" ht="15" customHeight="1" x14ac:dyDescent="0.2">
      <c r="A135" s="10" t="s">
        <v>501</v>
      </c>
    </row>
    <row r="136" spans="1:14" ht="15" customHeight="1" x14ac:dyDescent="0.25">
      <c r="A136" s="147">
        <v>91</v>
      </c>
      <c r="B136" s="145" t="s">
        <v>502</v>
      </c>
      <c r="C136" s="145" t="s">
        <v>503</v>
      </c>
      <c r="D136" s="147" t="s">
        <v>504</v>
      </c>
      <c r="E136" s="147" t="s">
        <v>152</v>
      </c>
      <c r="G136" s="147" t="s">
        <v>65</v>
      </c>
      <c r="H136" s="151">
        <v>113.5</v>
      </c>
      <c r="I136" s="149">
        <v>45319</v>
      </c>
      <c r="J136" s="147" t="s">
        <v>505</v>
      </c>
    </row>
    <row r="137" spans="1:14" ht="15" customHeight="1" x14ac:dyDescent="0.25">
      <c r="A137" s="147">
        <v>92</v>
      </c>
      <c r="B137" s="145" t="s">
        <v>506</v>
      </c>
      <c r="C137" s="145" t="s">
        <v>507</v>
      </c>
      <c r="D137" s="147" t="s">
        <v>508</v>
      </c>
      <c r="E137" s="147" t="s">
        <v>152</v>
      </c>
      <c r="G137" s="147" t="s">
        <v>65</v>
      </c>
      <c r="H137" s="151">
        <v>129.5</v>
      </c>
      <c r="I137" s="149">
        <v>45330</v>
      </c>
      <c r="J137" s="147" t="s">
        <v>509</v>
      </c>
    </row>
    <row r="138" spans="1:14" s="158" customFormat="1" ht="15" customHeight="1" x14ac:dyDescent="0.25">
      <c r="A138" s="152">
        <v>93</v>
      </c>
      <c r="B138" s="153" t="s">
        <v>510</v>
      </c>
      <c r="C138" s="153" t="s">
        <v>511</v>
      </c>
      <c r="D138" s="152" t="s">
        <v>512</v>
      </c>
      <c r="E138" s="152" t="s">
        <v>152</v>
      </c>
      <c r="F138" s="153"/>
      <c r="G138" s="152" t="s">
        <v>65</v>
      </c>
      <c r="H138" s="155">
        <v>107.5</v>
      </c>
      <c r="I138" s="156">
        <v>45404</v>
      </c>
      <c r="J138" s="152" t="s">
        <v>513</v>
      </c>
      <c r="K138" s="152"/>
      <c r="L138" s="153"/>
      <c r="M138" s="152"/>
      <c r="N138" s="165" t="s">
        <v>252</v>
      </c>
    </row>
    <row r="139" spans="1:14" ht="15" customHeight="1" x14ac:dyDescent="0.25">
      <c r="A139" s="147">
        <v>94</v>
      </c>
      <c r="B139" s="145" t="s">
        <v>514</v>
      </c>
      <c r="C139" s="145" t="s">
        <v>515</v>
      </c>
      <c r="D139" s="147" t="s">
        <v>516</v>
      </c>
      <c r="E139" s="147" t="s">
        <v>137</v>
      </c>
      <c r="G139" s="147" t="s">
        <v>65</v>
      </c>
      <c r="H139" s="151">
        <v>89</v>
      </c>
      <c r="I139" s="149">
        <v>45434</v>
      </c>
      <c r="J139" s="147" t="s">
        <v>517</v>
      </c>
    </row>
    <row r="140" spans="1:14" s="158" customFormat="1" ht="15" customHeight="1" x14ac:dyDescent="0.25">
      <c r="A140" s="152">
        <v>95</v>
      </c>
      <c r="B140" s="153" t="s">
        <v>518</v>
      </c>
      <c r="C140" s="153" t="s">
        <v>519</v>
      </c>
      <c r="D140" s="152" t="s">
        <v>520</v>
      </c>
      <c r="E140" s="152" t="s">
        <v>137</v>
      </c>
      <c r="F140" s="153"/>
      <c r="G140" s="152" t="s">
        <v>324</v>
      </c>
      <c r="H140" s="155">
        <v>120.5</v>
      </c>
      <c r="J140" s="152"/>
      <c r="K140" s="152"/>
      <c r="L140" s="153"/>
      <c r="M140" s="152"/>
      <c r="N140" s="165" t="s">
        <v>521</v>
      </c>
    </row>
    <row r="141" spans="1:14" ht="15" customHeight="1" x14ac:dyDescent="0.25">
      <c r="A141" s="147">
        <v>96</v>
      </c>
      <c r="B141" s="145" t="s">
        <v>522</v>
      </c>
      <c r="C141" s="145" t="s">
        <v>523</v>
      </c>
      <c r="D141" s="147" t="s">
        <v>524</v>
      </c>
      <c r="E141" s="147" t="s">
        <v>137</v>
      </c>
      <c r="G141" s="147" t="s">
        <v>65</v>
      </c>
      <c r="H141" s="151">
        <v>107.5</v>
      </c>
      <c r="I141" s="149">
        <v>45323</v>
      </c>
      <c r="J141" s="147" t="s">
        <v>525</v>
      </c>
    </row>
    <row r="142" spans="1:14" ht="15" customHeight="1" x14ac:dyDescent="0.25">
      <c r="A142" s="147">
        <v>97</v>
      </c>
      <c r="B142" s="145" t="s">
        <v>526</v>
      </c>
      <c r="C142" s="145" t="s">
        <v>527</v>
      </c>
      <c r="D142" s="147" t="s">
        <v>528</v>
      </c>
      <c r="E142" s="147" t="s">
        <v>137</v>
      </c>
      <c r="G142" s="147" t="s">
        <v>65</v>
      </c>
      <c r="H142" s="151">
        <v>113</v>
      </c>
      <c r="I142" s="149">
        <v>45323</v>
      </c>
      <c r="J142" s="147" t="s">
        <v>509</v>
      </c>
    </row>
    <row r="143" spans="1:14" ht="15" customHeight="1" x14ac:dyDescent="0.25">
      <c r="A143" s="147">
        <v>98</v>
      </c>
      <c r="B143" s="145" t="s">
        <v>529</v>
      </c>
      <c r="C143" s="145" t="s">
        <v>530</v>
      </c>
      <c r="D143" s="147" t="s">
        <v>531</v>
      </c>
      <c r="E143" s="147" t="s">
        <v>137</v>
      </c>
      <c r="G143" s="147" t="s">
        <v>65</v>
      </c>
      <c r="H143" s="151">
        <v>85.5</v>
      </c>
      <c r="I143" s="149">
        <v>45397</v>
      </c>
      <c r="J143" s="147" t="s">
        <v>513</v>
      </c>
    </row>
    <row r="144" spans="1:14" ht="15" customHeight="1" x14ac:dyDescent="0.25">
      <c r="A144" s="147">
        <v>99</v>
      </c>
      <c r="B144" s="145" t="s">
        <v>532</v>
      </c>
      <c r="C144" s="145" t="s">
        <v>533</v>
      </c>
      <c r="D144" s="147" t="s">
        <v>534</v>
      </c>
      <c r="E144" s="147" t="s">
        <v>137</v>
      </c>
      <c r="G144" s="147" t="s">
        <v>65</v>
      </c>
      <c r="H144" s="151">
        <v>88.5</v>
      </c>
      <c r="I144" s="149">
        <v>45432</v>
      </c>
      <c r="J144" s="147" t="s">
        <v>535</v>
      </c>
    </row>
    <row r="145" spans="1:14" ht="15" customHeight="1" x14ac:dyDescent="0.25">
      <c r="A145" s="147">
        <v>100</v>
      </c>
      <c r="B145" s="145" t="s">
        <v>536</v>
      </c>
      <c r="C145" s="145" t="s">
        <v>537</v>
      </c>
      <c r="D145" s="147" t="s">
        <v>538</v>
      </c>
      <c r="E145" s="147" t="s">
        <v>137</v>
      </c>
      <c r="G145" s="147" t="s">
        <v>65</v>
      </c>
      <c r="H145" s="151">
        <v>117</v>
      </c>
      <c r="I145" s="149">
        <v>45315</v>
      </c>
      <c r="J145" s="147" t="s">
        <v>525</v>
      </c>
    </row>
    <row r="146" spans="1:14" ht="15" customHeight="1" x14ac:dyDescent="0.25">
      <c r="A146" s="147">
        <v>101</v>
      </c>
      <c r="B146" s="145" t="s">
        <v>539</v>
      </c>
      <c r="C146" s="145" t="s">
        <v>540</v>
      </c>
      <c r="D146" s="147" t="s">
        <v>541</v>
      </c>
      <c r="E146" s="147" t="s">
        <v>137</v>
      </c>
      <c r="G146" s="147" t="s">
        <v>65</v>
      </c>
      <c r="H146" s="151">
        <v>111</v>
      </c>
      <c r="I146" s="149">
        <v>45318</v>
      </c>
      <c r="J146" s="147" t="s">
        <v>525</v>
      </c>
    </row>
    <row r="147" spans="1:14" s="158" customFormat="1" ht="15" customHeight="1" x14ac:dyDescent="0.25">
      <c r="A147" s="152">
        <v>102</v>
      </c>
      <c r="B147" s="153" t="s">
        <v>542</v>
      </c>
      <c r="C147" s="153" t="s">
        <v>543</v>
      </c>
      <c r="D147" s="152" t="s">
        <v>544</v>
      </c>
      <c r="E147" s="152" t="s">
        <v>137</v>
      </c>
      <c r="F147" s="153"/>
      <c r="G147" s="152" t="s">
        <v>324</v>
      </c>
      <c r="H147" s="155">
        <v>100.5</v>
      </c>
      <c r="I147" s="156"/>
      <c r="J147" s="152"/>
      <c r="K147" s="152"/>
      <c r="L147" s="153"/>
      <c r="M147" s="152"/>
      <c r="N147" s="165" t="s">
        <v>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5C0C-6DA2-4029-94C3-DD5D5A74C64D}">
  <dimension ref="A1:K26"/>
  <sheetViews>
    <sheetView workbookViewId="0">
      <selection activeCell="C13" sqref="C13"/>
    </sheetView>
  </sheetViews>
  <sheetFormatPr defaultColWidth="9.140625" defaultRowHeight="12" x14ac:dyDescent="0.2"/>
  <cols>
    <col min="1" max="1" width="14.42578125" style="173" bestFit="1" customWidth="1"/>
    <col min="2" max="2" width="17.42578125" style="173" bestFit="1" customWidth="1"/>
    <col min="3" max="3" width="34.5703125" style="173" bestFit="1" customWidth="1"/>
    <col min="4" max="4" width="23.7109375" style="173" bestFit="1" customWidth="1"/>
    <col min="5" max="5" width="16.85546875" style="173" bestFit="1" customWidth="1"/>
    <col min="6" max="6" width="8.42578125" style="174" bestFit="1" customWidth="1"/>
    <col min="7" max="7" width="10.5703125" style="174" bestFit="1" customWidth="1"/>
    <col min="8" max="8" width="15.140625" style="174" customWidth="1"/>
    <col min="9" max="9" width="13.28515625" style="174" bestFit="1" customWidth="1"/>
    <col min="10" max="10" width="29" style="175" bestFit="1" customWidth="1"/>
    <col min="11" max="16384" width="9.140625" style="172"/>
  </cols>
  <sheetData>
    <row r="1" spans="1:11" x14ac:dyDescent="0.2">
      <c r="A1" s="170" t="s">
        <v>546</v>
      </c>
      <c r="B1" s="170" t="s">
        <v>547</v>
      </c>
      <c r="C1" s="170" t="s">
        <v>548</v>
      </c>
      <c r="D1" s="170" t="s">
        <v>549</v>
      </c>
      <c r="E1" s="170" t="s">
        <v>550</v>
      </c>
      <c r="F1" s="170" t="s">
        <v>551</v>
      </c>
      <c r="G1" s="170" t="s">
        <v>552</v>
      </c>
      <c r="H1" s="170" t="s">
        <v>553</v>
      </c>
      <c r="I1" s="170" t="s">
        <v>554</v>
      </c>
      <c r="J1" s="171" t="s">
        <v>555</v>
      </c>
    </row>
    <row r="2" spans="1:11" ht="15" x14ac:dyDescent="0.25">
      <c r="A2" s="173" t="s">
        <v>286</v>
      </c>
      <c r="B2" s="173" t="s">
        <v>558</v>
      </c>
      <c r="D2" s="173" t="s">
        <v>559</v>
      </c>
      <c r="E2" s="173" t="s">
        <v>560</v>
      </c>
      <c r="F2" s="174" t="s">
        <v>557</v>
      </c>
      <c r="G2" s="174">
        <v>82201</v>
      </c>
      <c r="H2" s="174" t="s">
        <v>561</v>
      </c>
      <c r="I2" s="172"/>
      <c r="J2" s="169" t="s">
        <v>562</v>
      </c>
      <c r="K2" s="168"/>
    </row>
    <row r="3" spans="1:11" ht="15" x14ac:dyDescent="0.25">
      <c r="A3" s="173" t="s">
        <v>82</v>
      </c>
      <c r="B3" s="173" t="s">
        <v>563</v>
      </c>
      <c r="C3" s="173" t="s">
        <v>564</v>
      </c>
      <c r="D3" s="173" t="s">
        <v>565</v>
      </c>
      <c r="E3" s="173" t="s">
        <v>566</v>
      </c>
      <c r="F3" s="174" t="s">
        <v>567</v>
      </c>
      <c r="G3" s="174">
        <v>57620</v>
      </c>
      <c r="H3" s="174" t="s">
        <v>568</v>
      </c>
      <c r="J3" s="169" t="s">
        <v>569</v>
      </c>
    </row>
    <row r="4" spans="1:11" ht="15" x14ac:dyDescent="0.25">
      <c r="D4" s="173" t="s">
        <v>570</v>
      </c>
      <c r="E4" s="173" t="s">
        <v>566</v>
      </c>
      <c r="F4" s="174" t="s">
        <v>567</v>
      </c>
      <c r="G4" s="174">
        <v>57620</v>
      </c>
      <c r="J4" s="169"/>
    </row>
    <row r="5" spans="1:11" ht="15" x14ac:dyDescent="0.25">
      <c r="A5" s="173" t="s">
        <v>571</v>
      </c>
      <c r="B5" s="173" t="s">
        <v>572</v>
      </c>
      <c r="C5" s="173" t="s">
        <v>201</v>
      </c>
      <c r="D5" s="173" t="s">
        <v>573</v>
      </c>
      <c r="E5" s="173" t="s">
        <v>574</v>
      </c>
      <c r="F5" s="174" t="s">
        <v>567</v>
      </c>
      <c r="G5" s="174">
        <v>57644</v>
      </c>
      <c r="H5" s="174" t="s">
        <v>575</v>
      </c>
      <c r="J5" s="169" t="s">
        <v>576</v>
      </c>
    </row>
    <row r="6" spans="1:11" x14ac:dyDescent="0.2">
      <c r="D6" s="173" t="s">
        <v>577</v>
      </c>
    </row>
    <row r="7" spans="1:11" ht="15" x14ac:dyDescent="0.25">
      <c r="A7" s="173" t="s">
        <v>281</v>
      </c>
      <c r="B7" s="173" t="s">
        <v>578</v>
      </c>
      <c r="D7" s="173" t="s">
        <v>579</v>
      </c>
      <c r="E7" s="173" t="s">
        <v>580</v>
      </c>
      <c r="F7" s="174" t="s">
        <v>557</v>
      </c>
      <c r="G7" s="174">
        <v>82045</v>
      </c>
      <c r="H7" s="174" t="s">
        <v>581</v>
      </c>
      <c r="J7" s="169" t="s">
        <v>582</v>
      </c>
    </row>
    <row r="8" spans="1:11" ht="15" x14ac:dyDescent="0.25">
      <c r="A8" s="173" t="s">
        <v>583</v>
      </c>
      <c r="B8" s="173" t="s">
        <v>586</v>
      </c>
      <c r="C8" s="173" t="s">
        <v>587</v>
      </c>
      <c r="D8" s="173" t="s">
        <v>588</v>
      </c>
      <c r="E8" s="173" t="s">
        <v>584</v>
      </c>
      <c r="F8" s="174" t="s">
        <v>567</v>
      </c>
      <c r="G8" s="174">
        <v>57760</v>
      </c>
      <c r="H8" s="174" t="s">
        <v>585</v>
      </c>
      <c r="J8" s="169" t="s">
        <v>589</v>
      </c>
    </row>
    <row r="9" spans="1:11" ht="15" x14ac:dyDescent="0.25">
      <c r="J9" s="169" t="s">
        <v>590</v>
      </c>
    </row>
    <row r="10" spans="1:11" ht="15" x14ac:dyDescent="0.25">
      <c r="A10" s="173" t="s">
        <v>365</v>
      </c>
      <c r="B10" s="173" t="s">
        <v>591</v>
      </c>
      <c r="C10" s="173" t="s">
        <v>592</v>
      </c>
      <c r="D10" s="173" t="s">
        <v>593</v>
      </c>
      <c r="E10" s="173" t="s">
        <v>594</v>
      </c>
      <c r="F10" s="174" t="s">
        <v>557</v>
      </c>
      <c r="G10" s="174">
        <v>82639</v>
      </c>
      <c r="H10" s="174" t="s">
        <v>595</v>
      </c>
      <c r="J10" s="169" t="s">
        <v>596</v>
      </c>
    </row>
    <row r="11" spans="1:11" ht="13.5" customHeight="1" x14ac:dyDescent="0.25">
      <c r="A11" s="173" t="s">
        <v>597</v>
      </c>
      <c r="B11" s="173" t="s">
        <v>598</v>
      </c>
      <c r="D11" s="173" t="s">
        <v>599</v>
      </c>
      <c r="E11" s="173" t="s">
        <v>594</v>
      </c>
      <c r="F11" s="174" t="s">
        <v>557</v>
      </c>
      <c r="G11" s="174">
        <v>82639</v>
      </c>
      <c r="H11" s="174" t="s">
        <v>600</v>
      </c>
      <c r="J11" s="169" t="s">
        <v>601</v>
      </c>
    </row>
    <row r="12" spans="1:11" ht="15" x14ac:dyDescent="0.25">
      <c r="A12" s="173" t="s">
        <v>102</v>
      </c>
      <c r="B12" s="173" t="s">
        <v>602</v>
      </c>
      <c r="D12" s="173" t="s">
        <v>603</v>
      </c>
      <c r="E12" s="173" t="s">
        <v>604</v>
      </c>
      <c r="F12" s="174" t="s">
        <v>557</v>
      </c>
      <c r="G12" s="174">
        <v>82051</v>
      </c>
      <c r="H12" s="174" t="s">
        <v>605</v>
      </c>
      <c r="I12" s="174" t="s">
        <v>606</v>
      </c>
      <c r="J12" s="169" t="s">
        <v>607</v>
      </c>
    </row>
    <row r="13" spans="1:11" x14ac:dyDescent="0.2">
      <c r="A13" s="173" t="s">
        <v>296</v>
      </c>
      <c r="B13" s="173" t="s">
        <v>608</v>
      </c>
      <c r="D13" s="173" t="s">
        <v>609</v>
      </c>
      <c r="E13" s="173" t="s">
        <v>556</v>
      </c>
      <c r="F13" s="174" t="s">
        <v>557</v>
      </c>
      <c r="G13" s="174">
        <v>82718</v>
      </c>
      <c r="H13" s="176" t="s">
        <v>610</v>
      </c>
      <c r="I13" s="177" t="s">
        <v>611</v>
      </c>
      <c r="J13" s="167" t="s">
        <v>612</v>
      </c>
    </row>
    <row r="14" spans="1:11" ht="15" x14ac:dyDescent="0.25">
      <c r="A14" s="173" t="s">
        <v>309</v>
      </c>
      <c r="B14" s="173" t="s">
        <v>614</v>
      </c>
      <c r="D14" s="173" t="s">
        <v>615</v>
      </c>
      <c r="E14" s="173" t="s">
        <v>616</v>
      </c>
      <c r="F14" s="174" t="s">
        <v>613</v>
      </c>
      <c r="G14" s="174">
        <v>59011</v>
      </c>
      <c r="H14" s="176" t="s">
        <v>617</v>
      </c>
      <c r="J14" s="169" t="s">
        <v>618</v>
      </c>
    </row>
    <row r="15" spans="1:11" ht="15" x14ac:dyDescent="0.25">
      <c r="A15" s="173" t="s">
        <v>501</v>
      </c>
      <c r="B15" s="173" t="s">
        <v>619</v>
      </c>
      <c r="C15" s="173" t="s">
        <v>620</v>
      </c>
      <c r="D15" s="173" t="s">
        <v>621</v>
      </c>
      <c r="E15" s="173" t="s">
        <v>622</v>
      </c>
      <c r="F15" s="174" t="s">
        <v>623</v>
      </c>
      <c r="G15" s="174" t="s">
        <v>624</v>
      </c>
      <c r="H15" s="174" t="s">
        <v>625</v>
      </c>
      <c r="J15" s="169" t="s">
        <v>626</v>
      </c>
    </row>
    <row r="16" spans="1:11" ht="15" x14ac:dyDescent="0.25">
      <c r="A16" s="173" t="s">
        <v>348</v>
      </c>
      <c r="B16" s="173" t="s">
        <v>627</v>
      </c>
      <c r="C16" s="173" t="s">
        <v>628</v>
      </c>
      <c r="D16" s="173" t="s">
        <v>629</v>
      </c>
      <c r="E16" s="173" t="s">
        <v>580</v>
      </c>
      <c r="F16" s="174" t="s">
        <v>557</v>
      </c>
      <c r="G16" s="174">
        <v>82443</v>
      </c>
      <c r="H16" s="174" t="s">
        <v>630</v>
      </c>
      <c r="J16" s="169" t="s">
        <v>631</v>
      </c>
    </row>
    <row r="17" spans="1:10" ht="15" x14ac:dyDescent="0.25">
      <c r="A17" s="173" t="s">
        <v>632</v>
      </c>
      <c r="B17" s="173" t="s">
        <v>633</v>
      </c>
      <c r="C17" s="173" t="s">
        <v>634</v>
      </c>
      <c r="D17" s="173" t="s">
        <v>635</v>
      </c>
      <c r="E17" s="173" t="s">
        <v>636</v>
      </c>
      <c r="F17" s="174" t="s">
        <v>557</v>
      </c>
      <c r="G17" s="174">
        <v>83101</v>
      </c>
      <c r="H17" s="174" t="s">
        <v>637</v>
      </c>
      <c r="J17" s="169" t="s">
        <v>638</v>
      </c>
    </row>
    <row r="18" spans="1:10" ht="15" x14ac:dyDescent="0.25">
      <c r="J18" s="169" t="s">
        <v>639</v>
      </c>
    </row>
    <row r="19" spans="1:10" ht="15" x14ac:dyDescent="0.25">
      <c r="A19" s="173" t="s">
        <v>632</v>
      </c>
      <c r="B19" s="173" t="s">
        <v>640</v>
      </c>
      <c r="C19" s="173" t="s">
        <v>316</v>
      </c>
      <c r="D19" s="173" t="s">
        <v>635</v>
      </c>
      <c r="E19" s="173" t="s">
        <v>636</v>
      </c>
      <c r="F19" s="174" t="s">
        <v>557</v>
      </c>
      <c r="G19" s="174">
        <v>83101</v>
      </c>
      <c r="H19" s="174" t="s">
        <v>641</v>
      </c>
      <c r="J19" s="169" t="s">
        <v>642</v>
      </c>
    </row>
    <row r="20" spans="1:10" x14ac:dyDescent="0.2">
      <c r="A20" s="173" t="s">
        <v>643</v>
      </c>
      <c r="B20" s="173" t="s">
        <v>644</v>
      </c>
      <c r="C20" s="173" t="s">
        <v>73</v>
      </c>
      <c r="D20" s="173" t="s">
        <v>645</v>
      </c>
      <c r="E20" s="173" t="s">
        <v>646</v>
      </c>
      <c r="F20" s="174" t="s">
        <v>557</v>
      </c>
      <c r="G20" s="174">
        <v>82070</v>
      </c>
      <c r="H20" s="174" t="s">
        <v>647</v>
      </c>
      <c r="J20" s="167" t="s">
        <v>648</v>
      </c>
    </row>
    <row r="21" spans="1:10" ht="15" x14ac:dyDescent="0.25">
      <c r="A21" s="173" t="s">
        <v>218</v>
      </c>
      <c r="B21" s="173" t="s">
        <v>649</v>
      </c>
      <c r="D21" s="173" t="s">
        <v>650</v>
      </c>
      <c r="E21" s="173" t="s">
        <v>651</v>
      </c>
      <c r="F21" s="174" t="s">
        <v>557</v>
      </c>
      <c r="G21" s="174">
        <v>82520</v>
      </c>
      <c r="H21" s="174" t="s">
        <v>652</v>
      </c>
      <c r="J21" s="169" t="s">
        <v>653</v>
      </c>
    </row>
    <row r="22" spans="1:10" x14ac:dyDescent="0.2">
      <c r="A22" s="173" t="s">
        <v>70</v>
      </c>
      <c r="B22" s="173" t="s">
        <v>654</v>
      </c>
      <c r="C22" s="173" t="s">
        <v>655</v>
      </c>
      <c r="D22" s="173" t="s">
        <v>656</v>
      </c>
      <c r="E22" s="173" t="s">
        <v>657</v>
      </c>
      <c r="F22" s="174" t="s">
        <v>557</v>
      </c>
      <c r="G22" s="174">
        <v>82213</v>
      </c>
      <c r="H22" s="174" t="s">
        <v>658</v>
      </c>
      <c r="J22" s="167" t="s">
        <v>659</v>
      </c>
    </row>
    <row r="23" spans="1:10" ht="15" x14ac:dyDescent="0.25">
      <c r="A23" s="173" t="s">
        <v>660</v>
      </c>
      <c r="B23" s="173" t="s">
        <v>661</v>
      </c>
      <c r="C23" s="173" t="s">
        <v>662</v>
      </c>
      <c r="D23" s="173" t="s">
        <v>663</v>
      </c>
      <c r="E23" s="173" t="s">
        <v>664</v>
      </c>
      <c r="F23" s="174" t="s">
        <v>557</v>
      </c>
      <c r="G23" s="174">
        <v>82834</v>
      </c>
      <c r="H23" s="174" t="s">
        <v>665</v>
      </c>
      <c r="J23" s="169" t="s">
        <v>666</v>
      </c>
    </row>
    <row r="24" spans="1:10" ht="15" x14ac:dyDescent="0.25">
      <c r="A24" s="173" t="s">
        <v>93</v>
      </c>
      <c r="B24" s="173" t="s">
        <v>670</v>
      </c>
      <c r="D24" s="173" t="s">
        <v>671</v>
      </c>
      <c r="E24" s="173" t="s">
        <v>672</v>
      </c>
      <c r="F24" s="174" t="s">
        <v>668</v>
      </c>
      <c r="G24" s="174" t="s">
        <v>673</v>
      </c>
      <c r="H24" s="174" t="s">
        <v>674</v>
      </c>
      <c r="J24" s="169" t="s">
        <v>669</v>
      </c>
    </row>
    <row r="25" spans="1:10" ht="15" x14ac:dyDescent="0.25">
      <c r="A25" s="173" t="s">
        <v>675</v>
      </c>
      <c r="B25" s="173" t="s">
        <v>676</v>
      </c>
      <c r="C25" s="173" t="s">
        <v>677</v>
      </c>
      <c r="D25" s="173" t="s">
        <v>678</v>
      </c>
      <c r="E25" s="173" t="s">
        <v>679</v>
      </c>
      <c r="F25" s="174" t="s">
        <v>613</v>
      </c>
      <c r="G25" s="174">
        <v>59749</v>
      </c>
      <c r="H25" s="174" t="s">
        <v>680</v>
      </c>
      <c r="J25" s="169" t="s">
        <v>681</v>
      </c>
    </row>
    <row r="26" spans="1:10" ht="15" x14ac:dyDescent="0.25">
      <c r="A26" s="173" t="s">
        <v>682</v>
      </c>
      <c r="B26" s="173" t="s">
        <v>683</v>
      </c>
      <c r="C26" s="173" t="s">
        <v>684</v>
      </c>
      <c r="D26" s="173" t="s">
        <v>685</v>
      </c>
      <c r="E26" s="173" t="s">
        <v>686</v>
      </c>
      <c r="F26" s="174" t="s">
        <v>667</v>
      </c>
      <c r="G26" s="174">
        <v>80477</v>
      </c>
      <c r="H26" s="174" t="s">
        <v>687</v>
      </c>
      <c r="I26" s="174" t="s">
        <v>688</v>
      </c>
      <c r="J26" s="169" t="s">
        <v>689</v>
      </c>
    </row>
  </sheetData>
  <hyperlinks>
    <hyperlink ref="J11" r:id="rId1" xr:uid="{C6BB4375-4200-4615-BEE1-62AB15461C44}"/>
    <hyperlink ref="J20" r:id="rId2" xr:uid="{1CF22B7D-CE06-4B9C-81BB-3685CFAC1AB1}"/>
    <hyperlink ref="J23" r:id="rId3" xr:uid="{99D0EAC7-3287-44FC-BA26-3D94A8070502}"/>
    <hyperlink ref="J22" r:id="rId4" xr:uid="{34AE5F96-9A47-4EF5-8BFC-F9F045D15680}"/>
    <hyperlink ref="J12" r:id="rId5" xr:uid="{0D401676-9B99-47B7-BF19-740707F16862}"/>
    <hyperlink ref="J13" r:id="rId6" xr:uid="{A07EB1DF-F380-4BD8-AB56-BE673F758312}"/>
    <hyperlink ref="J17" r:id="rId7" xr:uid="{07E9B123-D189-4AA9-8E8E-F1018A26DC27}"/>
    <hyperlink ref="J18" r:id="rId8" xr:uid="{A776C80C-08BC-48AF-ABD4-2518DF021FEF}"/>
    <hyperlink ref="J10" r:id="rId9" xr:uid="{32442F75-B8D6-47C2-A4A1-4C24F7B4B245}"/>
    <hyperlink ref="J21" r:id="rId10" xr:uid="{A38B29F1-6C33-45D3-A3C5-0DA51EFA5868}"/>
    <hyperlink ref="J8" r:id="rId11" xr:uid="{2197997C-2490-4F53-97DB-6F65266AA21A}"/>
    <hyperlink ref="J3" r:id="rId12" xr:uid="{E8B4A693-C14E-4DBB-8A95-2E72B20C17BA}"/>
    <hyperlink ref="J16" r:id="rId13" xr:uid="{4013F169-9A4D-4A95-85C1-174DBAFBBFAE}"/>
    <hyperlink ref="J19" r:id="rId14" xr:uid="{280DE33D-F557-409A-A508-A4DA6447C482}"/>
    <hyperlink ref="J9" r:id="rId15" xr:uid="{6A3732DD-E273-4B45-A262-FB8A27A772D8}"/>
    <hyperlink ref="J2" r:id="rId16" xr:uid="{2DBCA8A7-5E1C-4B42-8B5B-89405FA7A3C3}"/>
    <hyperlink ref="J24" r:id="rId17" xr:uid="{5A0962E4-5A43-4353-92D6-D74B3C1CF462}"/>
    <hyperlink ref="J5" r:id="rId18" xr:uid="{6AC09ADA-DE75-4C14-BAEA-2F91368E3AC4}"/>
    <hyperlink ref="J7" r:id="rId19" xr:uid="{57691C33-D5ED-4672-91A4-5AF5746D39CE}"/>
    <hyperlink ref="J25" r:id="rId20" xr:uid="{C41C9BF0-A4FB-43C0-94E6-39E3B430F036}"/>
    <hyperlink ref="J14" r:id="rId21" xr:uid="{D78B6DD4-DABA-4FAC-A6C1-2974E0D3279E}"/>
    <hyperlink ref="J26" r:id="rId22" xr:uid="{C2E69612-1AD5-4865-B17F-9E8DEE9EE3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ROM Index</vt:lpstr>
      <vt:lpstr>Initial Data</vt:lpstr>
      <vt:lpstr>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Kalli Lyn Koepke</dc:creator>
  <cp:lastModifiedBy>Kalli Lyn Koepke</cp:lastModifiedBy>
  <dcterms:created xsi:type="dcterms:W3CDTF">2025-03-31T14:56:27Z</dcterms:created>
  <dcterms:modified xsi:type="dcterms:W3CDTF">2025-04-02T14:39:47Z</dcterms:modified>
</cp:coreProperties>
</file>